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dutkiewicz\Desktop\BIP\dzielnice\Bielany\"/>
    </mc:Choice>
  </mc:AlternateContent>
  <bookViews>
    <workbookView xWindow="480" yWindow="372" windowWidth="18192" windowHeight="11520"/>
  </bookViews>
  <sheets>
    <sheet name="Noty 19" sheetId="1" r:id="rId1"/>
  </sheets>
  <calcPr calcId="162913"/>
</workbook>
</file>

<file path=xl/calcChain.xml><?xml version="1.0" encoding="utf-8"?>
<calcChain xmlns="http://schemas.openxmlformats.org/spreadsheetml/2006/main">
  <c r="D364" i="1" l="1"/>
  <c r="E276" i="1"/>
  <c r="D276" i="1"/>
  <c r="C276" i="1"/>
  <c r="B276" i="1"/>
  <c r="E268" i="1"/>
  <c r="D268" i="1"/>
  <c r="C268" i="1"/>
  <c r="B268" i="1"/>
  <c r="F614" i="1" l="1"/>
  <c r="F624" i="1"/>
  <c r="F635" i="1"/>
  <c r="F642" i="1"/>
  <c r="F604" i="1"/>
  <c r="F592" i="1"/>
  <c r="F597" i="1"/>
  <c r="F594" i="1" s="1"/>
  <c r="F589" i="1"/>
  <c r="F537" i="1"/>
  <c r="F525" i="1"/>
  <c r="F524" i="1" s="1"/>
  <c r="D433" i="1"/>
  <c r="D431" i="1"/>
  <c r="F223" i="1"/>
  <c r="D223" i="1"/>
  <c r="D204" i="1"/>
  <c r="F204" i="1"/>
  <c r="F202" i="1"/>
  <c r="F567" i="1" l="1"/>
  <c r="F605" i="1"/>
  <c r="B12" i="1" l="1"/>
  <c r="B17" i="1"/>
  <c r="C12" i="1" l="1"/>
  <c r="B32" i="1"/>
  <c r="I32" i="1" s="1"/>
  <c r="B31" i="1"/>
  <c r="C17" i="1" l="1"/>
  <c r="H17" i="1"/>
  <c r="C223" i="1" l="1"/>
  <c r="I30" i="1" l="1"/>
  <c r="G23" i="1"/>
  <c r="G12" i="1"/>
  <c r="G11" i="1" s="1"/>
  <c r="E22" i="1"/>
  <c r="E23" i="1"/>
  <c r="E12" i="1"/>
  <c r="E11" i="1" s="1"/>
  <c r="C11" i="1"/>
  <c r="D11" i="1"/>
  <c r="F11" i="1"/>
  <c r="B11" i="1"/>
  <c r="H11" i="1"/>
  <c r="F35" i="1"/>
  <c r="D35" i="1"/>
  <c r="F619" i="1" l="1"/>
  <c r="F612" i="1" s="1"/>
  <c r="F625" i="1" s="1"/>
  <c r="F653" i="1"/>
  <c r="F650" i="1"/>
  <c r="F637" i="1"/>
  <c r="F634" i="1"/>
  <c r="F662" i="1" l="1"/>
  <c r="F644" i="1"/>
  <c r="D583" i="1" l="1"/>
  <c r="C372" i="1"/>
  <c r="C364" i="1"/>
  <c r="E653" i="1"/>
  <c r="E650" i="1"/>
  <c r="E637" i="1"/>
  <c r="E634" i="1"/>
  <c r="E631" i="1"/>
  <c r="E619" i="1"/>
  <c r="E612" i="1" s="1"/>
  <c r="E625" i="1" s="1"/>
  <c r="E594" i="1"/>
  <c r="E589" i="1"/>
  <c r="C575" i="1"/>
  <c r="C583" i="1" s="1"/>
  <c r="E552" i="1"/>
  <c r="E549" i="1"/>
  <c r="E546" i="1"/>
  <c r="E524" i="1"/>
  <c r="C427" i="1"/>
  <c r="C426" i="1" s="1"/>
  <c r="C435" i="1" s="1"/>
  <c r="C203" i="1"/>
  <c r="C224" i="1" s="1"/>
  <c r="C377" i="1" l="1"/>
  <c r="E662" i="1"/>
  <c r="E537" i="1"/>
  <c r="E567" i="1" s="1"/>
  <c r="E605" i="1"/>
  <c r="E644" i="1"/>
  <c r="F673" i="1" l="1"/>
  <c r="F678" i="1" s="1"/>
  <c r="E678" i="1"/>
  <c r="D673" i="1"/>
  <c r="D678" i="1" s="1"/>
  <c r="C673" i="1"/>
  <c r="C678" i="1" s="1"/>
  <c r="C499" i="1"/>
  <c r="B499" i="1"/>
  <c r="C494" i="1"/>
  <c r="C493" i="1" s="1"/>
  <c r="B494" i="1"/>
  <c r="B493" i="1" s="1"/>
  <c r="C488" i="1"/>
  <c r="B488" i="1"/>
  <c r="C483" i="1"/>
  <c r="C482" i="1" s="1"/>
  <c r="B483" i="1"/>
  <c r="C453" i="1"/>
  <c r="E444" i="1"/>
  <c r="D444" i="1"/>
  <c r="C444" i="1"/>
  <c r="B444" i="1"/>
  <c r="D427" i="1"/>
  <c r="K417" i="1"/>
  <c r="E416" i="1"/>
  <c r="K416" i="1" s="1"/>
  <c r="E415" i="1"/>
  <c r="K415" i="1" s="1"/>
  <c r="E414" i="1"/>
  <c r="K414" i="1" s="1"/>
  <c r="E413" i="1"/>
  <c r="K413" i="1" s="1"/>
  <c r="J412" i="1"/>
  <c r="I412" i="1"/>
  <c r="H412" i="1"/>
  <c r="G412" i="1"/>
  <c r="F412" i="1"/>
  <c r="F418" i="1" s="1"/>
  <c r="D412" i="1"/>
  <c r="C412" i="1"/>
  <c r="B412" i="1"/>
  <c r="E411" i="1"/>
  <c r="K411" i="1" s="1"/>
  <c r="E410" i="1"/>
  <c r="K410" i="1" s="1"/>
  <c r="E409" i="1"/>
  <c r="K409" i="1" s="1"/>
  <c r="J408" i="1"/>
  <c r="I408" i="1"/>
  <c r="H408" i="1"/>
  <c r="G408" i="1"/>
  <c r="D408" i="1"/>
  <c r="D418" i="1" s="1"/>
  <c r="C408" i="1"/>
  <c r="B408" i="1"/>
  <c r="B418" i="1" s="1"/>
  <c r="E407" i="1"/>
  <c r="D388" i="1"/>
  <c r="C388" i="1"/>
  <c r="D372" i="1"/>
  <c r="D377" i="1" s="1"/>
  <c r="D345" i="1"/>
  <c r="C345" i="1"/>
  <c r="D334" i="1"/>
  <c r="D356" i="1" s="1"/>
  <c r="C334" i="1"/>
  <c r="D304" i="1"/>
  <c r="D325" i="1" s="1"/>
  <c r="C304" i="1"/>
  <c r="C325" i="1" s="1"/>
  <c r="D291" i="1"/>
  <c r="C291" i="1"/>
  <c r="D251" i="1"/>
  <c r="C251" i="1"/>
  <c r="D239" i="1"/>
  <c r="C239" i="1"/>
  <c r="D235" i="1"/>
  <c r="C235" i="1"/>
  <c r="C243" i="1" s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F203" i="1"/>
  <c r="F224" i="1" s="1"/>
  <c r="E203" i="1"/>
  <c r="E224" i="1" s="1"/>
  <c r="D203" i="1"/>
  <c r="D224" i="1" s="1"/>
  <c r="G202" i="1"/>
  <c r="G201" i="1"/>
  <c r="G200" i="1"/>
  <c r="G199" i="1"/>
  <c r="G198" i="1"/>
  <c r="G197" i="1"/>
  <c r="G196" i="1"/>
  <c r="G195" i="1"/>
  <c r="G194" i="1"/>
  <c r="H185" i="1"/>
  <c r="G185" i="1"/>
  <c r="F185" i="1"/>
  <c r="E185" i="1"/>
  <c r="I184" i="1"/>
  <c r="I183" i="1"/>
  <c r="I182" i="1"/>
  <c r="I181" i="1"/>
  <c r="I180" i="1"/>
  <c r="I185" i="1" s="1"/>
  <c r="G173" i="1"/>
  <c r="F173" i="1"/>
  <c r="E173" i="1"/>
  <c r="G166" i="1"/>
  <c r="F166" i="1"/>
  <c r="E166" i="1"/>
  <c r="D134" i="1"/>
  <c r="C134" i="1"/>
  <c r="I121" i="1"/>
  <c r="H121" i="1"/>
  <c r="G121" i="1"/>
  <c r="F121" i="1"/>
  <c r="E121" i="1"/>
  <c r="D121" i="1"/>
  <c r="C121" i="1"/>
  <c r="B121" i="1"/>
  <c r="E97" i="1"/>
  <c r="E96" i="1"/>
  <c r="E95" i="1"/>
  <c r="D94" i="1"/>
  <c r="C94" i="1"/>
  <c r="B94" i="1"/>
  <c r="E93" i="1"/>
  <c r="E92" i="1" s="1"/>
  <c r="D92" i="1"/>
  <c r="D98" i="1" s="1"/>
  <c r="C92" i="1"/>
  <c r="C98" i="1" s="1"/>
  <c r="B92" i="1"/>
  <c r="B98" i="1" s="1"/>
  <c r="E91" i="1"/>
  <c r="E88" i="1"/>
  <c r="E87" i="1"/>
  <c r="E86" i="1"/>
  <c r="D85" i="1"/>
  <c r="C85" i="1"/>
  <c r="B85" i="1"/>
  <c r="E84" i="1"/>
  <c r="E83" i="1"/>
  <c r="D82" i="1"/>
  <c r="C82" i="1"/>
  <c r="B82" i="1"/>
  <c r="E81" i="1"/>
  <c r="C68" i="1"/>
  <c r="C66" i="1"/>
  <c r="C58" i="1"/>
  <c r="C55" i="1"/>
  <c r="C49" i="1"/>
  <c r="C46" i="1"/>
  <c r="H35" i="1"/>
  <c r="G35" i="1"/>
  <c r="E35" i="1"/>
  <c r="C35" i="1"/>
  <c r="B35" i="1"/>
  <c r="H33" i="1"/>
  <c r="G33" i="1"/>
  <c r="F33" i="1"/>
  <c r="E33" i="1"/>
  <c r="D33" i="1"/>
  <c r="C33" i="1"/>
  <c r="B33" i="1"/>
  <c r="I31" i="1"/>
  <c r="I33" i="1" s="1"/>
  <c r="I27" i="1"/>
  <c r="I26" i="1"/>
  <c r="H25" i="1"/>
  <c r="G25" i="1"/>
  <c r="F25" i="1"/>
  <c r="E25" i="1"/>
  <c r="D25" i="1"/>
  <c r="C25" i="1"/>
  <c r="C28" i="1" s="1"/>
  <c r="B25" i="1"/>
  <c r="I24" i="1"/>
  <c r="I23" i="1"/>
  <c r="I22" i="1"/>
  <c r="H21" i="1"/>
  <c r="G21" i="1"/>
  <c r="F21" i="1"/>
  <c r="F28" i="1" s="1"/>
  <c r="E21" i="1"/>
  <c r="D21" i="1"/>
  <c r="B21" i="1"/>
  <c r="I20" i="1"/>
  <c r="I17" i="1"/>
  <c r="I16" i="1"/>
  <c r="H15" i="1"/>
  <c r="H18" i="1" s="1"/>
  <c r="G15" i="1"/>
  <c r="G18" i="1" s="1"/>
  <c r="F15" i="1"/>
  <c r="E15" i="1"/>
  <c r="E18" i="1" s="1"/>
  <c r="D15" i="1"/>
  <c r="D18" i="1" s="1"/>
  <c r="C15" i="1"/>
  <c r="C18" i="1" s="1"/>
  <c r="B15" i="1"/>
  <c r="I14" i="1"/>
  <c r="I13" i="1"/>
  <c r="I12" i="1"/>
  <c r="B28" i="1" l="1"/>
  <c r="B482" i="1"/>
  <c r="I418" i="1"/>
  <c r="H418" i="1"/>
  <c r="G418" i="1"/>
  <c r="B89" i="1"/>
  <c r="D89" i="1"/>
  <c r="E85" i="1"/>
  <c r="E82" i="1"/>
  <c r="C61" i="1"/>
  <c r="D426" i="1"/>
  <c r="D435" i="1" s="1"/>
  <c r="I25" i="1"/>
  <c r="C89" i="1"/>
  <c r="D243" i="1"/>
  <c r="E28" i="1"/>
  <c r="E36" i="1" s="1"/>
  <c r="E94" i="1"/>
  <c r="E98" i="1" s="1"/>
  <c r="C356" i="1"/>
  <c r="C418" i="1"/>
  <c r="I11" i="1"/>
  <c r="G28" i="1"/>
  <c r="G36" i="1" s="1"/>
  <c r="I15" i="1"/>
  <c r="C36" i="1"/>
  <c r="C52" i="1"/>
  <c r="G203" i="1"/>
  <c r="G224" i="1" s="1"/>
  <c r="B18" i="1"/>
  <c r="F18" i="1"/>
  <c r="F36" i="1" s="1"/>
  <c r="D28" i="1"/>
  <c r="D36" i="1" s="1"/>
  <c r="H28" i="1"/>
  <c r="H36" i="1" s="1"/>
  <c r="J418" i="1"/>
  <c r="K412" i="1"/>
  <c r="I35" i="1"/>
  <c r="I21" i="1"/>
  <c r="K407" i="1"/>
  <c r="K408" i="1"/>
  <c r="E412" i="1"/>
  <c r="E418" i="1" s="1"/>
  <c r="C69" i="1" l="1"/>
  <c r="I28" i="1"/>
  <c r="B36" i="1"/>
  <c r="E89" i="1"/>
  <c r="I18" i="1"/>
  <c r="K418" i="1"/>
  <c r="I36" i="1" l="1"/>
</calcChain>
</file>

<file path=xl/sharedStrings.xml><?xml version="1.0" encoding="utf-8"?>
<sst xmlns="http://schemas.openxmlformats.org/spreadsheetml/2006/main" count="655" uniqueCount="451">
  <si>
    <t xml:space="preserve">II.1.1.a. Rzeczowy majątek trwały - zmiany w ciągu roku obrotowego </t>
  </si>
  <si>
    <t>ŚRODKI TRWAŁE</t>
  </si>
  <si>
    <t>Rzeczowy majątek trwały</t>
  </si>
  <si>
    <t>Grunty</t>
  </si>
  <si>
    <t>w tym: Grunty stanowiące własność jednostki samorządu terytorialnego, przekazane w użytkowanie wieczyste innym podmiotom</t>
  </si>
  <si>
    <t>Budynki, lokale i obiekty inżynierii lądowej i wodnej</t>
  </si>
  <si>
    <t>Urządzenia techniczne i maszyny</t>
  </si>
  <si>
    <t>Środki transportu</t>
  </si>
  <si>
    <t>Inne środki trwałe</t>
  </si>
  <si>
    <t>Środki trwałe w budowie (inwestycje) oraz zaliczki na poczet inwestycji</t>
  </si>
  <si>
    <t>RAZEM</t>
  </si>
  <si>
    <t>Wartość początkowa</t>
  </si>
  <si>
    <t xml:space="preserve">Saldo otwarcia </t>
  </si>
  <si>
    <t>Zwiększenia, w tym:</t>
  </si>
  <si>
    <t>Nabycie</t>
  </si>
  <si>
    <t>Inne</t>
  </si>
  <si>
    <t>Przemieszczenia</t>
  </si>
  <si>
    <t>Zmniejszenia, w tym:</t>
  </si>
  <si>
    <t>Likwidacja i sprzedaż</t>
  </si>
  <si>
    <t>Saldo zamknięcia</t>
  </si>
  <si>
    <t>Umorzenie</t>
  </si>
  <si>
    <t>Saldo otwarcia</t>
  </si>
  <si>
    <t>Amortyzacja okresu</t>
  </si>
  <si>
    <t>Odpisy aktualizujące</t>
  </si>
  <si>
    <t>Zwiększenia</t>
  </si>
  <si>
    <t>Zmniejszenia</t>
  </si>
  <si>
    <t>Wartość netto</t>
  </si>
  <si>
    <t xml:space="preserve">II.1.1.b. Wartości niematerialne i prawne  - zmiany w ciągu roku obrotowego </t>
  </si>
  <si>
    <t>WARTOŚCI NIEMATERIALNE I PRAWNE</t>
  </si>
  <si>
    <t>Wartości niematerialne i prawne ogółem</t>
  </si>
  <si>
    <t xml:space="preserve">Saldo zamknięcia </t>
  </si>
  <si>
    <t xml:space="preserve">II.1.1.c. Informacja o zasobach dóbr kultury (zabytkach) </t>
  </si>
  <si>
    <t>Wyszczególnienie</t>
  </si>
  <si>
    <t>Zabytki ruchome (w szczególności: dzieła sztuk plastycznych, rzemiosła artystycznego, numizmaty, pamiątki historyczne, materiały biblioteczne, instrumenty muzyczne, wytwory sztuki ludowej)</t>
  </si>
  <si>
    <t>Zabytki nieruchome (w szczególności: dzieła architektury i budownictwa, pomniki, tablice pamiątkowe, cmentarze, parki i ogrody, obiekty techniki)</t>
  </si>
  <si>
    <t>Zabytki archeologiczne (w szczególności: pozostałości terenowe pradziejowego i historycznego osadnictwa, kurhany, relikty działalności gospodarczej, religijnej i artystycznej)</t>
  </si>
  <si>
    <t>Ogółem</t>
  </si>
  <si>
    <t>Wartość początkowa na początek okresu</t>
  </si>
  <si>
    <t>1. Zakup</t>
  </si>
  <si>
    <t>2. Inne</t>
  </si>
  <si>
    <t>1. Sprzedaż</t>
  </si>
  <si>
    <t xml:space="preserve">2. Przekazanie </t>
  </si>
  <si>
    <t>3. Inne (likwidacja)</t>
  </si>
  <si>
    <t>Wartość początkowa na koniec okresu</t>
  </si>
  <si>
    <t xml:space="preserve">Odpisy aktualizujące </t>
  </si>
  <si>
    <t xml:space="preserve">Odpisy na początek okresu </t>
  </si>
  <si>
    <t xml:space="preserve">1. </t>
  </si>
  <si>
    <t>1. Sprzedanych</t>
  </si>
  <si>
    <t>2. Zlikwidowanych</t>
  </si>
  <si>
    <t>3. Inne</t>
  </si>
  <si>
    <t>Odpisy na koniec okresu</t>
  </si>
  <si>
    <t xml:space="preserve">II.1.2. Aktualna wartość rynkowa środków trwałych, o ile jednostka dysponuje takimi informacjami </t>
  </si>
  <si>
    <t>Treść</t>
  </si>
  <si>
    <t>Stan na początek roku</t>
  </si>
  <si>
    <t>Stan na koniec roku</t>
  </si>
  <si>
    <t xml:space="preserve">Środki trwałe </t>
  </si>
  <si>
    <t>w tym:</t>
  </si>
  <si>
    <t>Dobra kultury</t>
  </si>
  <si>
    <t xml:space="preserve"> II.1.3. Odpisy aktualizujące wartość długoterminowych aktywów</t>
  </si>
  <si>
    <t>Długoterminowe aktywa niefinansowe</t>
  </si>
  <si>
    <t>Długoterminowe aktywa finansowe</t>
  </si>
  <si>
    <t>Wartości niematerialne i prawne</t>
  </si>
  <si>
    <t>Rzeczowe aktywa trwałe</t>
  </si>
  <si>
    <t>Należności długoterminowe</t>
  </si>
  <si>
    <t>Nieruchomości inwestycyjne</t>
  </si>
  <si>
    <t>Wartość mienia zlikwidowanych jednostek</t>
  </si>
  <si>
    <t>Akcje i udziały</t>
  </si>
  <si>
    <t>Inne  papiery wartościowe</t>
  </si>
  <si>
    <t>Inne długoterminowe aktywa finansowe</t>
  </si>
  <si>
    <t>Kwota dokonanych w trakcie roku obrotowego odpisów aktualizujących</t>
  </si>
  <si>
    <t>Kwota zmniejszeń odpisów aktualizujących w trakcie roku obrotowego</t>
  </si>
  <si>
    <t xml:space="preserve">II. 1.4. Grunty użytkowane wieczyście </t>
  </si>
  <si>
    <t>Wartość gruntów użytkowanych wieczyście</t>
  </si>
  <si>
    <t xml:space="preserve">II.1.5.Wartość nieamortyzowanych lub nieumarzanych przez jednostkę środków trwałych, używanych na podstawie umów najmu, dzierżawy i innych umów, w tym z tytułu umów leasingu </t>
  </si>
  <si>
    <t>Wartość nieamortyzowanych lub nieumarzanych przez jednostkę środków trwałych, używanych na podstawie umów najmu, dzierżawy i innych umów, w tym z tytułu umów leasingu (ewidencja pozabilansowa)</t>
  </si>
  <si>
    <t>II.1.6. Liczba i wartość posiadanych akcji i udziałów</t>
  </si>
  <si>
    <t xml:space="preserve"> </t>
  </si>
  <si>
    <t>Nazwa podmiotów</t>
  </si>
  <si>
    <t>Liczba udziałów / akcji</t>
  </si>
  <si>
    <t>Udział w kapitale własnym (%)</t>
  </si>
  <si>
    <t>Wartość brutto udziałów/ akcji</t>
  </si>
  <si>
    <t>Odpis</t>
  </si>
  <si>
    <t>Wartość bilansowa udziałów/akcji</t>
  </si>
  <si>
    <t>Zysk/(strata) netto za rok zakończony dnia 31 grudnia poprzedniego rok</t>
  </si>
  <si>
    <t>Kapitały własne na dzień 31 grudnia poprzedniego roku</t>
  </si>
  <si>
    <t>Nazwa podmiotu</t>
  </si>
  <si>
    <t>1.</t>
  </si>
  <si>
    <t>2.</t>
  </si>
  <si>
    <t>…</t>
  </si>
  <si>
    <t>Razem</t>
  </si>
  <si>
    <t xml:space="preserve">II.1.7. Odpisy aktualizujące wartość należności </t>
  </si>
  <si>
    <t>Wyszczególnienie odpisów z tytułu</t>
  </si>
  <si>
    <t>Zmiany stanu odpisów w ciągu roku obrotowego</t>
  </si>
  <si>
    <t>Wykorzystanie *</t>
  </si>
  <si>
    <t>Rozwiązanie **</t>
  </si>
  <si>
    <t>w tym: należności finansowe (pożyczki zagrożone)</t>
  </si>
  <si>
    <t>2</t>
  </si>
  <si>
    <t>Należności krótkoterminowe</t>
  </si>
  <si>
    <t>3</t>
  </si>
  <si>
    <t>Należności alimentacyjne</t>
  </si>
  <si>
    <t>Razem:</t>
  </si>
  <si>
    <r>
      <t xml:space="preserve">* </t>
    </r>
    <r>
      <rPr>
        <b/>
        <u/>
        <sz val="9"/>
        <rFont val="Book Antiqua"/>
        <family val="1"/>
        <charset val="238"/>
      </rPr>
      <t>Wykorzystanie odpisu</t>
    </r>
    <r>
      <rPr>
        <sz val="9"/>
        <rFont val="Book Antiqua"/>
        <family val="1"/>
        <charset val="238"/>
      </rPr>
      <t xml:space="preserve"> następuje, gdy należność objęta odpisem zostanie umorzona, przedawni się lub zostanie uznana za nieściągalną (art 35b ust 3 UoR).</t>
    </r>
  </si>
  <si>
    <r>
      <t xml:space="preserve">** </t>
    </r>
    <r>
      <rPr>
        <b/>
        <u/>
        <sz val="9"/>
        <rFont val="Book Antiqua"/>
        <family val="1"/>
        <charset val="238"/>
      </rPr>
      <t>Rozwiązanie odpisu</t>
    </r>
    <r>
      <rPr>
        <sz val="9"/>
        <rFont val="Book Antiqua"/>
        <family val="1"/>
        <charset val="238"/>
      </rPr>
      <t xml:space="preserve"> następuje, gdy ustanie przyczyna, dla której dokonano odpis aktualizujący (art 35c UoR) - nastąpiła zapłata lub utworzony odpis stał się zbędny.</t>
    </r>
  </si>
  <si>
    <t xml:space="preserve">II.1.8. Rezerwy na zobowiązania - zmiany w ciągu roku obrotowego </t>
  </si>
  <si>
    <t>Kategoria</t>
  </si>
  <si>
    <t xml:space="preserve">Stan na początek roku </t>
  </si>
  <si>
    <t>Utworzone</t>
  </si>
  <si>
    <t>Wykorzystane *</t>
  </si>
  <si>
    <t>Rozwiązane **</t>
  </si>
  <si>
    <t xml:space="preserve">Stan na koniec roku </t>
  </si>
  <si>
    <t>Rezerwa na straty z tytułu udzielonych gwarancji i poręczeń</t>
  </si>
  <si>
    <t>Rezerwy na odszkodowania z tytułu naruszenia zasady pierwszeństwa</t>
  </si>
  <si>
    <t xml:space="preserve">Rezerwy za grunty wydzielone pod drogi </t>
  </si>
  <si>
    <t xml:space="preserve">Rezerwy za wywłaszczenie nieruchomości  </t>
  </si>
  <si>
    <r>
      <t xml:space="preserve">Rezerwy na odszkodowania za nieruchomości warszawskie </t>
    </r>
    <r>
      <rPr>
        <sz val="10"/>
        <rFont val="Times New Roman"/>
        <family val="1"/>
        <charset val="238"/>
      </rPr>
      <t xml:space="preserve">(DEKRET BIERUTA z dnia 26 października 1945r.) </t>
    </r>
    <r>
      <rPr>
        <b/>
        <sz val="10"/>
        <rFont val="Book Antiqua"/>
        <family val="1"/>
        <charset val="238"/>
      </rPr>
      <t/>
    </r>
  </si>
  <si>
    <t xml:space="preserve">Rezerwy na odszkodowania związane z uchwaleniem planu miejscowego zagospodarowania </t>
  </si>
  <si>
    <t xml:space="preserve">Rezerwy za grunty zajęte pod drogi </t>
  </si>
  <si>
    <r>
      <t>Rezerwy za grunty przejęte pod drogi w oparciu o tzw. Specustawę</t>
    </r>
    <r>
      <rPr>
        <sz val="10"/>
        <color indexed="8"/>
        <rFont val="Times New Roman"/>
        <family val="1"/>
        <charset val="238"/>
      </rPr>
      <t xml:space="preserve"> </t>
    </r>
  </si>
  <si>
    <t xml:space="preserve">Rezerwy na odszkodowania z tytułu bezumownego korzystania z gruntu </t>
  </si>
  <si>
    <t>Inne rezerwy, w tym :</t>
  </si>
  <si>
    <t>o zasiedzenie</t>
  </si>
  <si>
    <t>z tyt. zwrotu nieruchomości</t>
  </si>
  <si>
    <t>za niedostarczenie lokalu socjalnego</t>
  </si>
  <si>
    <t>odszkod. z tytułu decyzji sprzedażowych lokali oraz utratę wartości sprzedanych lokali, zapłatę wykupu lokalu użytkowego</t>
  </si>
  <si>
    <t>z tyt. wypadku (szkoda komunikacyjna, osobowa)</t>
  </si>
  <si>
    <t>z tyt. odmowy wydania zezwolenia</t>
  </si>
  <si>
    <t>z tyt. poniesionych nakładów</t>
  </si>
  <si>
    <t>z tyt. wydania decyzji z naruszeniem prawa lub nieważności decyzji</t>
  </si>
  <si>
    <t>z tyt. utraty praw własności</t>
  </si>
  <si>
    <t>z tyt. przewlekłości postępowania sądowego</t>
  </si>
  <si>
    <t>z tyt. zbycia wywłaszczonej nieruchomości</t>
  </si>
  <si>
    <t>kary umowne</t>
  </si>
  <si>
    <t>za użytkowanie wieczyste</t>
  </si>
  <si>
    <t>odszkodowanie za naruszenie dóbr osobistych</t>
  </si>
  <si>
    <t>roszczenia pracownicze z tyt. rozwiązania umowy</t>
  </si>
  <si>
    <t>odszkodowanie za szkodę wyrządzoną, nie wykonanie prawa pierwokupu</t>
  </si>
  <si>
    <t>odszk. o unieważnienie umowy, przedłużenie okresu umowy, rozwiązanie umowy</t>
  </si>
  <si>
    <t>odszkod. z tyt. umowy dzierżawy</t>
  </si>
  <si>
    <t>odszkod. z tytułu utraty wartości nieruchomości</t>
  </si>
  <si>
    <t>pozostałe</t>
  </si>
  <si>
    <t>RAZEM:</t>
  </si>
  <si>
    <t xml:space="preserve">II.1.9. Zobowiązania długoterminowe według zapadalności </t>
  </si>
  <si>
    <t>Zobowiązania finansowe</t>
  </si>
  <si>
    <t>·            powyżej 1 roku do 3 lat</t>
  </si>
  <si>
    <t>·            powyżej 3 do 5 lat</t>
  </si>
  <si>
    <t>·            powyżej 5 lat</t>
  </si>
  <si>
    <t>Pozostałe zobowiązania długoterminowe wobec jednostek powiązanych</t>
  </si>
  <si>
    <t>Pozostałe zobowiązania długoterminowe  wobec pozostałych jednostek</t>
  </si>
  <si>
    <t xml:space="preserve">RAZEM:                                    </t>
  </si>
  <si>
    <t xml:space="preserve">II.1.10. Kwota zobowiązań w sytuacji gdy jednostka  kwalifikuje umowy leasingu  zgodnie z przepisami podatkowymi (leasing operacyjny), a wg przepisów o rachunkowości byłby to leasing finansowy lub zwrotny </t>
  </si>
  <si>
    <t>Tytuł zobowiązania</t>
  </si>
  <si>
    <t>Zobowiązania z tytułu leasingu finansowego</t>
  </si>
  <si>
    <t>Zobowiązania z tytułu leasingu zwrotnego</t>
  </si>
  <si>
    <t>II.1.11. Zobowiązania zabezpieczone na majątku jednostki</t>
  </si>
  <si>
    <t>Rodzaj (forma) zabezpieczenia</t>
  </si>
  <si>
    <t>Kwota</t>
  </si>
  <si>
    <t>w tym na aktywach</t>
  </si>
  <si>
    <t>zobowiązania</t>
  </si>
  <si>
    <t>zabezpieczenia</t>
  </si>
  <si>
    <t>trwałych</t>
  </si>
  <si>
    <t>obrotowych</t>
  </si>
  <si>
    <t>Stan na początek roku:</t>
  </si>
  <si>
    <t>Hipoteka</t>
  </si>
  <si>
    <t>Zastaw (w tym rejestrowy lub skarbowy)</t>
  </si>
  <si>
    <t>Weksel</t>
  </si>
  <si>
    <t>Inne, w tym:</t>
  </si>
  <si>
    <t>Stan na koniec  roku:</t>
  </si>
  <si>
    <t xml:space="preserve">II.1.12.a. Pozabilansowe zabezpieczenia, w tym również udzielone przez jednostkę gwarancje i poręczenia, także wekslowe </t>
  </si>
  <si>
    <t>Tytuł</t>
  </si>
  <si>
    <t>Opis charakteru zobowiązania warunkowego, w tym czy zabezpieczone na majątku jednostki</t>
  </si>
  <si>
    <t>Zabezpieczenia w postaci weksli</t>
  </si>
  <si>
    <r>
      <t>Poręczenia</t>
    </r>
    <r>
      <rPr>
        <sz val="10"/>
        <color indexed="8"/>
        <rFont val="Times New Roman"/>
        <family val="1"/>
        <charset val="238"/>
      </rPr>
      <t>, w tym:</t>
    </r>
  </si>
  <si>
    <t>utworzone rezerwy bilansowe</t>
  </si>
  <si>
    <t>Gwarancje</t>
  </si>
  <si>
    <t xml:space="preserve">Kaucje i wadia </t>
  </si>
  <si>
    <t xml:space="preserve">Nieuznane roszczenia wierzycieli </t>
  </si>
  <si>
    <t>Z tytułu zawartej, lecz jeszcze niewykonanej umowy</t>
  </si>
  <si>
    <t>Umowy wsparcia</t>
  </si>
  <si>
    <t xml:space="preserve">II.1.12.b. Wykaz spraw spornych z tytułu zobowiązań warunkowych </t>
  </si>
  <si>
    <t xml:space="preserve"> na odszkodowania z tytułu naruszenia zasady pierwszeństwa</t>
  </si>
  <si>
    <t xml:space="preserve">za grunty wydzielone pod drogi </t>
  </si>
  <si>
    <t xml:space="preserve"> za wywłaszczenie nieruchomości  </t>
  </si>
  <si>
    <r>
      <t xml:space="preserve">na odszkodowania za nieruchomości warszawskie </t>
    </r>
    <r>
      <rPr>
        <sz val="10"/>
        <rFont val="Times New Roman"/>
        <family val="1"/>
        <charset val="238"/>
      </rPr>
      <t>(DEKRET BIERUTA z dnia 26 października 1945r.)</t>
    </r>
  </si>
  <si>
    <t xml:space="preserve">na odszkodowania związane z uchwaleniem planu miejscowego zagospodarowania </t>
  </si>
  <si>
    <t xml:space="preserve"> za grunty zajęte pod drogi</t>
  </si>
  <si>
    <r>
      <t xml:space="preserve"> za grunty przejęte pod drogi w oparciu o tzw. Specustawę</t>
    </r>
    <r>
      <rPr>
        <sz val="10"/>
        <color indexed="8"/>
        <rFont val="Times New Roman"/>
        <family val="1"/>
        <charset val="238"/>
      </rPr>
      <t xml:space="preserve"> </t>
    </r>
  </si>
  <si>
    <t xml:space="preserve">na odszkodowania z tytułu bezumownego korzystania z gruntu </t>
  </si>
  <si>
    <t>Inne sprawy sporne, w tym:</t>
  </si>
  <si>
    <t xml:space="preserve">II.1.13.a. Rozliczenia międzyokresowe czynne </t>
  </si>
  <si>
    <t>Rozliczenia międzyokresowe czynne</t>
  </si>
  <si>
    <t>Razem długoterminowe</t>
  </si>
  <si>
    <t>Czynne rozliczenia międzyokresowe kosztów stanowiące różnicę między wartością otrzymanych finansowych składników aktywów a zobowiązaniem zapłaty za nie</t>
  </si>
  <si>
    <t>Druki komunikacyjne i tablice rejestracyjne</t>
  </si>
  <si>
    <t>Koszty konserwacji i remontów</t>
  </si>
  <si>
    <t>Koszty mediów, dystrybucja energii (dot. oświetlenia ulic, sygnalizacji świetlnej,..)</t>
  </si>
  <si>
    <t>Licencje, opłaty serwisowe, wsparcie techniczne (programy komputerowe)</t>
  </si>
  <si>
    <t>Abonamenty</t>
  </si>
  <si>
    <t>Ubezpieczenia</t>
  </si>
  <si>
    <t>Prenumeraty</t>
  </si>
  <si>
    <t xml:space="preserve">Najem lokali </t>
  </si>
  <si>
    <t>Razem krótkoterminowe</t>
  </si>
  <si>
    <t>Prenumeraty, publikatory aktów prawnych</t>
  </si>
  <si>
    <t xml:space="preserve">Inne (zakup czasu antenowego, opłata za karty parkingowe, znaczki pocztowe, ubezp. wolontariatu, opłaty za wyk. badań fizykochem.,plakaty, zaproszenia, ogłoszenia, itp.) </t>
  </si>
  <si>
    <t xml:space="preserve">II.1.13.b. Rozliczenia międzyokresowe przychodów i rozliczenia międzyokresowe bierne </t>
  </si>
  <si>
    <t>Rozliczenia międzyokresowe</t>
  </si>
  <si>
    <t>Rozliczenia międzyokresowe przychodów, w tym:</t>
  </si>
  <si>
    <t>przychody za zajęcie pasa drogowego</t>
  </si>
  <si>
    <t>przychody z tyt. użytkowania wieczystego</t>
  </si>
  <si>
    <t>przychody z tyt. przekształcenia użytkowania wieczystego w prawo własności</t>
  </si>
  <si>
    <t>wykup lokali, budynków</t>
  </si>
  <si>
    <t>sprzedaż lokali mieszkaniowych, użytkowych</t>
  </si>
  <si>
    <t xml:space="preserve">wpłaty z ZUS za  pensjonariuszy </t>
  </si>
  <si>
    <t>Rozliczenia międzyokresowe kosztów bierne</t>
  </si>
  <si>
    <t>naprawy gwarancyjne</t>
  </si>
  <si>
    <t xml:space="preserve">usługi wykonane a niezafakturowane </t>
  </si>
  <si>
    <t>w tym: koszty mediów</t>
  </si>
  <si>
    <t>II.1.14. Łączna kwota otrzymanych przez jednostkę gwarancji i poręczeń niewykazanych w bilansie</t>
  </si>
  <si>
    <t>Otrzymane poręczenia i gwarancje</t>
  </si>
  <si>
    <t>II.1.15. Informacja o kwocie wypłaconych środków pieniężnych na świadczenia pracownicze*</t>
  </si>
  <si>
    <t>Kwota wypłaty
 w roku poprzednim</t>
  </si>
  <si>
    <t>Kwota wypłaty
 w roku bieżącym</t>
  </si>
  <si>
    <t>Świadczenia pracownicze</t>
  </si>
  <si>
    <t>* płatności wynikające z obowiązku wykonania świadczeń na rzecz pracowników (odprawy emerytalne, odprawy pośmiertne, ekwiwalent za urlop, nagrody jubileuszowe)</t>
  </si>
  <si>
    <t>II.1.16. Inne informacje</t>
  </si>
  <si>
    <t>II.1.16.a. Inwestycje finansowe długoterminowe i krótkoterminowe - zmiany w ciągu roku obrotowego</t>
  </si>
  <si>
    <t>Aktywa finansowe</t>
  </si>
  <si>
    <t xml:space="preserve">Długoterminowe aktywa finansowe </t>
  </si>
  <si>
    <t xml:space="preserve">Krótkoterminowe aktywa finansowe </t>
  </si>
  <si>
    <t xml:space="preserve">Akcje i udziały </t>
  </si>
  <si>
    <t>Inne papiery wartościowe</t>
  </si>
  <si>
    <t>Grunty stanowiące własność m.st. Warszawy oddane w wieczyste użytkowanie</t>
  </si>
  <si>
    <t>Środki trwałe będące w użytkowaniu przez Spółkę do czasu wniesienia ich aportem do Spółki</t>
  </si>
  <si>
    <t xml:space="preserve">Inne papiery wartościowe  </t>
  </si>
  <si>
    <t>Inne krótkoterminowe aktywa finansowe</t>
  </si>
  <si>
    <t>-  przeszacowanie</t>
  </si>
  <si>
    <t>-  nabycie</t>
  </si>
  <si>
    <t>-  przeniesienie</t>
  </si>
  <si>
    <t xml:space="preserve">-  odpisy z tytułu trwałej utraty wartości </t>
  </si>
  <si>
    <t>-  przeszacowanie</t>
  </si>
  <si>
    <t>-  sprzedaż</t>
  </si>
  <si>
    <t>-  likwidacja</t>
  </si>
  <si>
    <t xml:space="preserve">-  przeniesienie </t>
  </si>
  <si>
    <t xml:space="preserve">II.1.16.b. Należności krótkoterminowe netto </t>
  </si>
  <si>
    <t>Należności z tytułu dostaw i usług</t>
  </si>
  <si>
    <t>Należności od budżetów</t>
  </si>
  <si>
    <t>Należności z tytułu ubezpieczeń i innych świadczeń</t>
  </si>
  <si>
    <t>Pozostałe należności, w tym:</t>
  </si>
  <si>
    <t xml:space="preserve">należności dochodzone na drodze sądowej (wartość netto) </t>
  </si>
  <si>
    <t>wartość brutto</t>
  </si>
  <si>
    <t>odpis aktualizujący wartość należności dochodzonych 
na drodze sądowej</t>
  </si>
  <si>
    <t>z tytułu pożyczek mieszkaniowych.</t>
  </si>
  <si>
    <t>dochody budżetowe</t>
  </si>
  <si>
    <t>wadia i kaucje</t>
  </si>
  <si>
    <t>Rozliczenia z tytułu środków na wydatki budżetowe i z tytułu dochodów budżetowych</t>
  </si>
  <si>
    <t xml:space="preserve">1.16.c. Informacje o odsetkach naliczonych od należności na dzień bilansowy </t>
  </si>
  <si>
    <r>
      <t xml:space="preserve">Odsetki wyliczone za pomocą stóp procentowych wynikających z zawartych kontraktów </t>
    </r>
    <r>
      <rPr>
        <b/>
        <sz val="10"/>
        <rFont val="Book Antiqua"/>
        <family val="1"/>
        <charset val="238"/>
      </rPr>
      <t>na koniec okresu objętego sprawozdaniem finansowym</t>
    </r>
  </si>
  <si>
    <t>Kategoria aktywów</t>
  </si>
  <si>
    <t>odsetki zrealizowane</t>
  </si>
  <si>
    <t>odsetki niezrealizowane, płatne</t>
  </si>
  <si>
    <t>do 3 mies.</t>
  </si>
  <si>
    <t>od 3 do 12 mies.</t>
  </si>
  <si>
    <t>powyżej 12 mies.</t>
  </si>
  <si>
    <t>Należności</t>
  </si>
  <si>
    <t xml:space="preserve">1.16.d. Informacje o niezrealizowanych odsetkach od należności objętych odpisem aktualizującym na koniec roku obrotowego </t>
  </si>
  <si>
    <t xml:space="preserve">Kategoria aktywów </t>
  </si>
  <si>
    <t>31 grudnia 2019 r.</t>
  </si>
  <si>
    <t>Niezrealizowane odsetki od należności objęte odpisem aktualizującym na koniec roku obrotowego</t>
  </si>
  <si>
    <t>II.2.1. Odpisy aktualizujące wartość zapasów</t>
  </si>
  <si>
    <t>Odpisy aktualizujące wartość zapasów na dzień bilansowy wynoszą:</t>
  </si>
  <si>
    <t>Stan na koniec roku obrotowego</t>
  </si>
  <si>
    <t>II.2.2. Koszt wytworzenia środków trwałych w budowie poniesiony w okresie</t>
  </si>
  <si>
    <t>( środki trwałe wytworzone siłami własnymi )</t>
  </si>
  <si>
    <t>Rok poprzedni</t>
  </si>
  <si>
    <t>Rok obrotowy</t>
  </si>
  <si>
    <t>Środki trwałe oddane do użytkowania na dzień bilansowy:</t>
  </si>
  <si>
    <t>Środki trwałe w budowie na dzień bilansowy:</t>
  </si>
  <si>
    <t xml:space="preserve">w tym: </t>
  </si>
  <si>
    <t>skapitalizowane odsetki</t>
  </si>
  <si>
    <t>skapitalizowane różnice kursowe</t>
  </si>
  <si>
    <t>II.2.3. Przychody lub koszty o nadzwyczajnej wartości lub które wystąpiły incydentalnie</t>
  </si>
  <si>
    <t>Obroty roku poprzedniego</t>
  </si>
  <si>
    <t>Obroty roku bieżącego</t>
  </si>
  <si>
    <t>Przychody</t>
  </si>
  <si>
    <t xml:space="preserve">o nadzwyczajnej wartości </t>
  </si>
  <si>
    <t>które wystąpiły incydentalnie</t>
  </si>
  <si>
    <t>Koszty</t>
  </si>
  <si>
    <t>2.4. Informacja o kwocie należności z tytułu podatków realizowanych przez organy podatkowe podległe ministrowi właściwemu do spraw finansów publicznych wykazywanych w sprawozdaniu z wykonania planu dochodów budżetowych</t>
  </si>
  <si>
    <t>Kwota należności z tytułu podatków realizowanych przez organy podatkowe podległe ministrowi własciwemu do spraw finansów publicznych wykazywanych w sprawozdaniu z wykonania planu dochodów budżetowych</t>
  </si>
  <si>
    <t>II.2.5. Inne informacje</t>
  </si>
  <si>
    <t xml:space="preserve">II.2.5.a. Struktura przychodów </t>
  </si>
  <si>
    <t>Struktura przychodów (RZiS)</t>
  </si>
  <si>
    <r>
      <t xml:space="preserve">Przychody netto ze sprzedaży produktów </t>
    </r>
    <r>
      <rPr>
        <sz val="9"/>
        <rFont val="Times New Roman"/>
        <family val="1"/>
        <charset val="238"/>
      </rPr>
      <t>w tym:</t>
    </r>
  </si>
  <si>
    <t>przychody z najmu i dzierżawy mienia związane z działalnością statutową</t>
  </si>
  <si>
    <t>opłaty za zarząd i użytkowanie wieczyste</t>
  </si>
  <si>
    <t>przychody z tyt. opłaty za bezumowne korzystanie z gruntu</t>
  </si>
  <si>
    <t>przychody z tyt. opłat za żywienie związane z działalnością statutową</t>
  </si>
  <si>
    <t>sprzedaż usług</t>
  </si>
  <si>
    <t>dotacje przedmiotowe i podmiotowe na pierwsze wyposażenie dla samorządowych zakładów budżetowych</t>
  </si>
  <si>
    <t>przychody z tytułu inwestycji liniowych</t>
  </si>
  <si>
    <t>inne (służebność gruntowa, rekompensata z tyt. utraty wartości nieruchomości, itd.)</t>
  </si>
  <si>
    <t>Zmiana stanu produktów (zwiększenie-wartość dodatnia, zmniejszenie-wartość ujemna)</t>
  </si>
  <si>
    <t xml:space="preserve">Koszt wytworzenia produktów na własne potrzeby jednostki </t>
  </si>
  <si>
    <t xml:space="preserve">Przychody netto ze sprzedaży towarów i materiałów </t>
  </si>
  <si>
    <t xml:space="preserve">Dotacje na finansowanie działalności podstawowej </t>
  </si>
  <si>
    <t xml:space="preserve">Przychody z tytułu dochodów budżetowych </t>
  </si>
  <si>
    <t>Podatki i opłaty lokalne, w tym:</t>
  </si>
  <si>
    <t>podatek od nieruchomości</t>
  </si>
  <si>
    <t>podatek od środków transportu</t>
  </si>
  <si>
    <t>podatek od czynności cywilno-prawnych</t>
  </si>
  <si>
    <t>podatek rolny, leśny</t>
  </si>
  <si>
    <t>opłata targowa</t>
  </si>
  <si>
    <t>opłata skarbowa</t>
  </si>
  <si>
    <t>inne</t>
  </si>
  <si>
    <t>Udziały w podatkach stanowiących dochód budżetu państwa, w tym:</t>
  </si>
  <si>
    <t>udział w podatku dochodowym od osób fizycznych</t>
  </si>
  <si>
    <t>udział w podatku dochodowym od osób prawnych</t>
  </si>
  <si>
    <t>Przychody z tytułu dotacji i subwencji, w tym:</t>
  </si>
  <si>
    <t>przychody z tytułu dotacji</t>
  </si>
  <si>
    <t>przychody z tytułu subwencji</t>
  </si>
  <si>
    <t>Pozostałe przychody, w tym:</t>
  </si>
  <si>
    <t>przychody związane z realizacją zadań z zakresu administracji rządowej</t>
  </si>
  <si>
    <t>przychody z tyt. odszkodowań</t>
  </si>
  <si>
    <t>przychody z tyt. opłat za pobyt (DPS, DDz, żłobki, przedszkola…)</t>
  </si>
  <si>
    <t>przychody z tyt. opłat za strefę płatnego parkowania</t>
  </si>
  <si>
    <t>przychody z tyt. mandatów</t>
  </si>
  <si>
    <t>przychody z tyt. opłat i kar za usuwanie drzew i krzewów</t>
  </si>
  <si>
    <t>przychody z tytułu porozumień między gminami</t>
  </si>
  <si>
    <t>przychody z tytułu zezwoleń na sprzedaż alkoholu</t>
  </si>
  <si>
    <t>przychody z tyt. opłat komunikacyjnych</t>
  </si>
  <si>
    <t>przychody z tyt. zajęcia pasa drogowego</t>
  </si>
  <si>
    <t>przychody z tytułu zwrotu kosztów dotacji oświatowej</t>
  </si>
  <si>
    <t>przychody z tytułu usług geodezyjno-kartograficznych</t>
  </si>
  <si>
    <t xml:space="preserve">opłaty za odpady komunalne </t>
  </si>
  <si>
    <t>inne ( z tyt. wydania legitymacji, zaświadczeń, z tyt. egzaminów, z tyt. licencji przewozowych)</t>
  </si>
  <si>
    <r>
      <t xml:space="preserve">Razem: </t>
    </r>
    <r>
      <rPr>
        <sz val="10"/>
        <color indexed="8"/>
        <rFont val="Times New Roman"/>
        <family val="1"/>
        <charset val="238"/>
      </rPr>
      <t/>
    </r>
  </si>
  <si>
    <t xml:space="preserve">II.2.5.b. Struktura kosztów usług obcych </t>
  </si>
  <si>
    <t>Usługi obce</t>
  </si>
  <si>
    <t>Zakup usług remontowych  § 427</t>
  </si>
  <si>
    <t>Zakup usług zdrowotnych § 428</t>
  </si>
  <si>
    <t>Zakup usług pozostałych § 430</t>
  </si>
  <si>
    <t>Zakup usług przez jednostki s. terytorialnego od innych jednostek s. terytorialnego § 433</t>
  </si>
  <si>
    <t>Zakup usług remontowo-konserwatorskich dotyczących obiektów zabytkowych będących w użytkowaniu jednostek budżetowych § 434</t>
  </si>
  <si>
    <t>Opłaty z tytułu zakupu usług telekomunikacyjnych § 436</t>
  </si>
  <si>
    <t>Zakup usług obejmujących tłumaczenia § 438</t>
  </si>
  <si>
    <t>Zakup usług obejmujących wykonanie ekspertyz, analiz i opinii  § 439</t>
  </si>
  <si>
    <t>Opłaty za administrowanie i czynsze za budynki, lokale i pomieszczenia garażowe § 440</t>
  </si>
  <si>
    <t xml:space="preserve">II. 2.5.c. Pozostałe przychody operacyjne </t>
  </si>
  <si>
    <t>Pozostałe przychody operacyjne</t>
  </si>
  <si>
    <t xml:space="preserve">Zysk ze zbycia niefinansowych aktywów trwałych, w tym: </t>
  </si>
  <si>
    <t>sprzedaż lokali lub nieruchomości</t>
  </si>
  <si>
    <t>sprzedaż pozostałych składników majątkowych</t>
  </si>
  <si>
    <t>opłaty z tyt. przekształcenia  wieczystego gruntów w prawo własności</t>
  </si>
  <si>
    <t>Dotacje</t>
  </si>
  <si>
    <t>Inne przychody operacyjne, w tym:</t>
  </si>
  <si>
    <t>opłaty za dzierżawę, najem nie związane z działalnością statutową</t>
  </si>
  <si>
    <t>opłaty za wyżywienie nie związane z działalnością statutową</t>
  </si>
  <si>
    <t>kary umowne, odszkodowania</t>
  </si>
  <si>
    <t>odpisane przedawnione, nieściągnięte, umorzone zobowiązania</t>
  </si>
  <si>
    <t>darowizny, nieodpłatnie otrzymane rzeczowe aktywa obrotowe</t>
  </si>
  <si>
    <t>rozwiązanie odpisu aktualizującego wartość należności</t>
  </si>
  <si>
    <t>rozwiązanie rezerw na zobowiązania</t>
  </si>
  <si>
    <t>rozwiązanie odpisów aktualizujących śr. trwałych, śr. trwałych w budowie oraz wartości niematerialnych i prawnych</t>
  </si>
  <si>
    <t xml:space="preserve">równowartość odpisów amortyzacyjnych od śr. trwałych oraz wartości niematerialnych i prawnych otrzymanych nieodpłatnie przez samorządowy zakład budżetowy, a także od środków trwałych oraz wartości niematerialnych i prawnych, na sfinansowanie których samorządowy zakład budżetowy otrzymał śr. pieniężne </t>
  </si>
  <si>
    <r>
      <rPr>
        <b/>
        <i/>
        <sz val="10"/>
        <rFont val="Times New Roman"/>
        <family val="1"/>
        <charset val="238"/>
      </rPr>
      <t>inne</t>
    </r>
    <r>
      <rPr>
        <i/>
        <sz val="10"/>
        <rFont val="Times New Roman"/>
        <family val="1"/>
        <charset val="238"/>
      </rPr>
      <t xml:space="preserve"> (zwroty kosztów sądowych, komorniczych lub zastępstwa procesowego, wynagrodzenie dla płatnika za terminową zapłatę, opłaty za ksero, przychody z tyt. zaokrąglenia podatków m. in. podatku VAT, zwroty VAT z lat. ub., zwroty kosztów upomnienia, nadwyżki inwentar., sprzedaż złomu, makulatury, sprzedaż materiałów przetargowych, opłata za wyrejestrowanie pojazdu itp.)</t>
    </r>
  </si>
  <si>
    <t>II.2.5.d. Pozostałe koszty operacyjne</t>
  </si>
  <si>
    <t>Pozostałe koszty operacyjne</t>
  </si>
  <si>
    <t>Koszty inwestycji finansowych ze środków własnych samorządowych zakładów budżetowych i dochodów jednostek budżetowych gromadzonych na wydzielonym rachunku (§ 607, § 608)</t>
  </si>
  <si>
    <t xml:space="preserve">Pozostałe koszty operacyjne, w tym: </t>
  </si>
  <si>
    <t>Odpisy należności przedawnionych, umorzonych, nieściągalnych</t>
  </si>
  <si>
    <t>Aktualizacja wartości aktywów niefinansowych, w tym:</t>
  </si>
  <si>
    <t>utworzenie odpisów aktual. śr. trwałych, śr. trwałych w budowie oraz wartości niematerialnych i prawnych</t>
  </si>
  <si>
    <t>odpis aktualizujący wartość nieruchomości inwestycyjnych</t>
  </si>
  <si>
    <t>odpis aktualizujący wartość należności</t>
  </si>
  <si>
    <t>umorzenie zaległości podatkowych w ramach pomocy publicznej</t>
  </si>
  <si>
    <t>Inne koszty operacyjne, w tym:</t>
  </si>
  <si>
    <t>z tyt. zaokrąglenia podatków ( w szczególności VAT)</t>
  </si>
  <si>
    <t>utworzonych rezerw na zobowiązania</t>
  </si>
  <si>
    <t>zapłacone odszkodowania, kary i grzywny</t>
  </si>
  <si>
    <t>nieodpłatnie przekazane rzeczowe aktywa obrotowe</t>
  </si>
  <si>
    <r>
      <rPr>
        <b/>
        <i/>
        <sz val="10"/>
        <color indexed="8"/>
        <rFont val="Times New Roman"/>
        <family val="1"/>
        <charset val="238"/>
      </rPr>
      <t>inne koszty operacyjne</t>
    </r>
    <r>
      <rPr>
        <i/>
        <sz val="10"/>
        <color indexed="8"/>
        <rFont val="Times New Roman"/>
        <family val="1"/>
        <charset val="238"/>
      </rPr>
      <t xml:space="preserve"> (koszty postępowania sądowego, egzekucyjnego lub komorniczego, opłaty notarialne, skarbowe,  niedobory inwentaryzacyjne uznane za niezawinione, odszkodowania w spawach o roszczenia ze stosunku pracy, zwrot dotacji z lat ubiegłych, itp..)</t>
    </r>
  </si>
  <si>
    <t xml:space="preserve">Razem:  </t>
  </si>
  <si>
    <t>II.2.5.e. Przychody finansowe</t>
  </si>
  <si>
    <t>Dywidendy i udziały w zyskach</t>
  </si>
  <si>
    <t xml:space="preserve">dywidendy </t>
  </si>
  <si>
    <t>zysk na sprzedaży udziałów i akcji</t>
  </si>
  <si>
    <t xml:space="preserve">Odsetki, w tym: </t>
  </si>
  <si>
    <t>odsetki za zwłokę w zapłacie należności, odsetki od rat kapitałowych i zaległości w spłacie należności z tyt. wykupu lokali użytkowych,  odsetki ustawowe z wyroków sądowych, odsetki od należności podatkowych itp.</t>
  </si>
  <si>
    <t>odsetki bankowe od środków na rachunku bankowym, odsetki od lokat</t>
  </si>
  <si>
    <t xml:space="preserve">Inne, w tym: </t>
  </si>
  <si>
    <t>dodatnie różnice kursowe</t>
  </si>
  <si>
    <t>rozwiązanie odpisów aktualizujących odsetki od należności</t>
  </si>
  <si>
    <t>rozwiązanie lub zmniejszenie odpisów aktualizujących wartość długoterminowych aktywów finansowych</t>
  </si>
  <si>
    <t>umorzone zobowiązania z tytułu kredytów i pożyczek</t>
  </si>
  <si>
    <t>rozwiązanie niewykorzystanych rezerw na odsetki z tyt. spraw sądowych lub odsetek z tyt. zobowiązań</t>
  </si>
  <si>
    <t>pozostałe przychody finansowe.</t>
  </si>
  <si>
    <t xml:space="preserve">II.2.5.f. Koszty finansowe </t>
  </si>
  <si>
    <t>odsetki od kredytów i pożyczek</t>
  </si>
  <si>
    <t xml:space="preserve"> odsetki od zobowiązań</t>
  </si>
  <si>
    <t xml:space="preserve">Inne, w tym:           </t>
  </si>
  <si>
    <t>korekty podatków</t>
  </si>
  <si>
    <t>korekty błędnych naliczeń odpłatności</t>
  </si>
  <si>
    <t>ujemne różnice kursowe</t>
  </si>
  <si>
    <t>utworzenie odpisu aktualizującego wartość długoterminowych aktywów finansowych</t>
  </si>
  <si>
    <t>utworzenie odpisu aktualizującego wartość odsetek od należności</t>
  </si>
  <si>
    <t>utworzenie rezerw na sprawy sądowe z tyt. odsetek</t>
  </si>
  <si>
    <t>umorzenie odsetek</t>
  </si>
  <si>
    <t>II.2.5.g. Istotne transakcje z podmiotami powiązanymi</t>
  </si>
  <si>
    <t>Nazwa jednostki</t>
  </si>
  <si>
    <t>Zobowiązania</t>
  </si>
  <si>
    <t>Spółki, w których Miasto posiada 100% udziałów, akcji w tym:</t>
  </si>
  <si>
    <t>Miejskie Przedsiębiorstwo Wodociągów i Kanalizacji w m.st Warszawy SA</t>
  </si>
  <si>
    <t>Zakłady Opieki Zdrowotnej</t>
  </si>
  <si>
    <t>Instytucje Kultury</t>
  </si>
  <si>
    <t xml:space="preserve">II.3. Inne informacje niż wymienione powyżej, jeżeli mogłyby w istotny sposób wpłynąć na ocenę sytuacji majątkowej i finansowej oraz wynik finansowy jednostki </t>
  </si>
  <si>
    <r>
      <t xml:space="preserve">II.3.1. Informacja o stanie zatrudnienia </t>
    </r>
    <r>
      <rPr>
        <sz val="11"/>
        <color indexed="8"/>
        <rFont val="Times New Roman"/>
        <family val="1"/>
        <charset val="238"/>
      </rPr>
      <t>(osoby)</t>
    </r>
  </si>
  <si>
    <t>Stan zatrudnienia na koniec
 roku poprzedniego (osoby)</t>
  </si>
  <si>
    <t>Stan zatrudnienia na koniec 
roku obrotowego (osoby)</t>
  </si>
  <si>
    <t>Pracownicy ogółem</t>
  </si>
  <si>
    <t>II.3.2. Informacje o znaczących zdarzeniach dotyczących lat ubiegłych 
ujętych w sprawozdaniu finansowym roku obrotowego</t>
  </si>
  <si>
    <t>L.p.</t>
  </si>
  <si>
    <t>Opis zdarzenia</t>
  </si>
  <si>
    <t>Przyczyna ujęcia w sprawozdaniu finansowym roku obrotowego</t>
  </si>
  <si>
    <t>Wpływ na sprawozdanie finansowe</t>
  </si>
  <si>
    <t>II.3.3. Informacje o znaczących zdarzeniach jakie nastąpiły po dniu bilansowym a nieuwzględnionych w sprawozdaniu finansowym</t>
  </si>
  <si>
    <t xml:space="preserve">Przyczyna nieuwzględnienia w sprawozdaniu finansowym </t>
  </si>
  <si>
    <t xml:space="preserve">nie wystąpiły </t>
  </si>
  <si>
    <t>......................................</t>
  </si>
  <si>
    <t>………………………….</t>
  </si>
  <si>
    <t>..................................</t>
  </si>
  <si>
    <t>(główny księgowy)</t>
  </si>
  <si>
    <t>(rok, miesiąc, dzień)</t>
  </si>
  <si>
    <t>(kierownik jednostki)</t>
  </si>
  <si>
    <t>Tramwaje Warszawskie Spółka z o.o.</t>
  </si>
  <si>
    <t>sprzedaż gruntów- otrzymane wadia w 2018r. Ujęto w WF, akt notarialny 2019r.</t>
  </si>
  <si>
    <t>3.</t>
  </si>
  <si>
    <t>4.</t>
  </si>
  <si>
    <t>korekta wartości odpisu aktualizującego wartość gruntu</t>
  </si>
  <si>
    <t>korekta rezerwy na zasiedzenie i sprawy sądowe</t>
  </si>
  <si>
    <t>zmiana wartości gruntów</t>
  </si>
  <si>
    <t>korekta lat ubiegłych</t>
  </si>
  <si>
    <t>zwiększenie odpisu za rok 2018</t>
  </si>
  <si>
    <t>ujęcie gruntów w wartości historycznej</t>
  </si>
  <si>
    <t>ujednolicenie ceny wszytskich działek objętych decyzja Prezydenta m.st. Warszawy nr 73/2016 (specustawa)</t>
  </si>
  <si>
    <t>Tak na Fundusz jednostki</t>
  </si>
  <si>
    <t>TAK na Fundusz jednostki</t>
  </si>
  <si>
    <t>Jednostka</t>
  </si>
  <si>
    <t>BIELANY- Urząd Dzielnicy Bielany</t>
  </si>
  <si>
    <t>pozostałe*</t>
  </si>
  <si>
    <t>Rozliczenia międzyokresowe przychodów - pozostałe</t>
  </si>
  <si>
    <t>zaliczka na poczet sprzedaży gruntu</t>
  </si>
  <si>
    <t>Rozliczenia międzyokresowe kosztów bierne - pozostałe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</si>
</sst>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zł&quot;_-;\-* #,##0.00\ &quot;zł&quot;_-;_-* &quot;-&quot;??\ &quot;zł&quot;_-;_-@_-"/>
    <numFmt numFmtId="164" formatCode="#,##0.00;[Red]#,##0.00"/>
  </numFmts>
  <fonts count="55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b/>
      <sz val="10"/>
      <name val="Book Antiqua"/>
      <family val="1"/>
      <charset val="238"/>
    </font>
    <font>
      <sz val="10"/>
      <name val="Book Antiqua"/>
      <family val="1"/>
      <charset val="238"/>
    </font>
    <font>
      <sz val="10"/>
      <color indexed="8"/>
      <name val="Arial"/>
      <family val="2"/>
    </font>
    <font>
      <b/>
      <sz val="10"/>
      <color indexed="8"/>
      <name val="Book Antiqua"/>
      <family val="1"/>
      <charset val="238"/>
    </font>
    <font>
      <sz val="10"/>
      <color indexed="8"/>
      <name val="Book Antiqua"/>
      <family val="1"/>
      <charset val="238"/>
    </font>
    <font>
      <b/>
      <sz val="11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name val="Arial CE"/>
      <charset val="238"/>
    </font>
    <font>
      <b/>
      <i/>
      <sz val="10"/>
      <name val="Times New Roman"/>
      <family val="1"/>
      <charset val="238"/>
    </font>
    <font>
      <b/>
      <u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Book Antiqua"/>
      <family val="1"/>
      <charset val="238"/>
    </font>
    <font>
      <b/>
      <u/>
      <sz val="10"/>
      <color theme="1"/>
      <name val="Book Antiqua"/>
      <family val="1"/>
      <charset val="238"/>
    </font>
    <font>
      <i/>
      <sz val="10"/>
      <color theme="1"/>
      <name val="Book Antiqua"/>
      <family val="1"/>
      <charset val="238"/>
    </font>
    <font>
      <b/>
      <u/>
      <sz val="10"/>
      <color indexed="8"/>
      <name val="Book Antiqua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i/>
      <sz val="9"/>
      <color rgb="FF000000"/>
      <name val="Times New Roman"/>
      <family val="1"/>
      <charset val="238"/>
    </font>
    <font>
      <b/>
      <sz val="9"/>
      <color theme="1"/>
      <name val="Verdana"/>
      <family val="2"/>
      <charset val="238"/>
    </font>
    <font>
      <b/>
      <sz val="11"/>
      <color indexed="8"/>
      <name val="Times New Roman"/>
      <family val="1"/>
      <charset val="238"/>
    </font>
    <font>
      <sz val="9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10"/>
      <color theme="1"/>
      <name val="Czcionka tekstu podstawowego"/>
      <family val="2"/>
      <charset val="238"/>
    </font>
    <font>
      <b/>
      <sz val="10"/>
      <color indexed="8"/>
      <name val="Times New Roman"/>
      <family val="1"/>
      <charset val="238"/>
    </font>
    <font>
      <sz val="10"/>
      <color indexed="8"/>
      <name val="Times New Roman"/>
      <family val="1"/>
      <charset val="238"/>
    </font>
    <font>
      <sz val="10"/>
      <name val="Arial"/>
      <family val="2"/>
      <charset val="238"/>
    </font>
    <font>
      <sz val="9"/>
      <name val="Book Antiqua"/>
      <family val="1"/>
      <charset val="238"/>
    </font>
    <font>
      <b/>
      <u/>
      <sz val="9"/>
      <name val="Book Antiqua"/>
      <family val="1"/>
      <charset val="238"/>
    </font>
    <font>
      <i/>
      <sz val="10"/>
      <color indexed="8"/>
      <name val="Times New Roman"/>
      <family val="1"/>
      <charset val="238"/>
    </font>
    <font>
      <b/>
      <i/>
      <sz val="10"/>
      <color indexed="8"/>
      <name val="Times New Roman"/>
      <family val="1"/>
      <charset val="238"/>
    </font>
    <font>
      <b/>
      <sz val="14"/>
      <color indexed="8"/>
      <name val="Times New Roman"/>
      <family val="1"/>
      <charset val="238"/>
    </font>
    <font>
      <sz val="8"/>
      <color indexed="8"/>
      <name val="Times New Roman"/>
      <family val="1"/>
      <charset val="238"/>
    </font>
    <font>
      <sz val="11"/>
      <name val="Arial CE"/>
      <charset val="238"/>
    </font>
    <font>
      <b/>
      <u/>
      <sz val="9"/>
      <color indexed="8"/>
      <name val="Book Antiqua"/>
      <family val="1"/>
      <charset val="238"/>
    </font>
    <font>
      <b/>
      <sz val="12"/>
      <color indexed="12"/>
      <name val="Book Antiqua"/>
      <family val="1"/>
      <charset val="238"/>
    </font>
    <font>
      <sz val="10"/>
      <color indexed="12"/>
      <name val="Book Antiqua"/>
      <family val="1"/>
      <charset val="238"/>
    </font>
    <font>
      <i/>
      <sz val="10"/>
      <name val="Times New Roman"/>
      <family val="1"/>
      <charset val="238"/>
    </font>
    <font>
      <b/>
      <sz val="12"/>
      <name val="Times New Roman"/>
      <family val="1"/>
      <charset val="238"/>
    </font>
    <font>
      <i/>
      <sz val="9"/>
      <color indexed="8"/>
      <name val="Times New Roman"/>
      <family val="1"/>
      <charset val="238"/>
    </font>
    <font>
      <sz val="9"/>
      <name val="Times New Roman"/>
      <family val="1"/>
      <charset val="238"/>
    </font>
    <font>
      <b/>
      <sz val="9"/>
      <color indexed="8"/>
      <name val="Times New Roman"/>
      <family val="1"/>
      <charset val="238"/>
    </font>
    <font>
      <b/>
      <sz val="9"/>
      <name val="Times New Roman"/>
      <family val="1"/>
      <charset val="238"/>
    </font>
    <font>
      <i/>
      <sz val="9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1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 tint="-0.34998626667073579"/>
        <bgColor indexed="64"/>
      </patternFill>
    </fill>
  </fills>
  <borders count="11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rgb="FF000000"/>
      </top>
      <bottom/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medium">
        <color indexed="64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rgb="FF000000"/>
      </bottom>
      <diagonal/>
    </border>
    <border>
      <left/>
      <right style="medium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5" fillId="0" borderId="0"/>
    <xf numFmtId="0" fontId="11" fillId="0" borderId="0"/>
    <xf numFmtId="0" fontId="35" fillId="0" borderId="0"/>
  </cellStyleXfs>
  <cellXfs count="929">
    <xf numFmtId="0" fontId="0" fillId="0" borderId="0" xfId="0"/>
    <xf numFmtId="0" fontId="2" fillId="0" borderId="0" xfId="0" applyFont="1"/>
    <xf numFmtId="0" fontId="0" fillId="0" borderId="0" xfId="0" applyAlignment="1"/>
    <xf numFmtId="0" fontId="3" fillId="0" borderId="0" xfId="0" applyFont="1" applyAlignment="1"/>
    <xf numFmtId="4" fontId="4" fillId="0" borderId="0" xfId="0" applyNumberFormat="1" applyFont="1" applyAlignment="1">
      <alignment horizontal="left"/>
    </xf>
    <xf numFmtId="4" fontId="4" fillId="0" borderId="0" xfId="0" applyNumberFormat="1" applyFont="1" applyAlignment="1">
      <alignment horizontal="left" vertical="top"/>
    </xf>
    <xf numFmtId="4" fontId="7" fillId="0" borderId="0" xfId="0" applyNumberFormat="1" applyFont="1" applyAlignment="1">
      <alignment vertical="top"/>
    </xf>
    <xf numFmtId="4" fontId="7" fillId="0" borderId="0" xfId="0" applyNumberFormat="1" applyFont="1" applyAlignment="1">
      <alignment vertical="center"/>
    </xf>
    <xf numFmtId="0" fontId="10" fillId="0" borderId="2" xfId="0" applyFont="1" applyFill="1" applyBorder="1" applyAlignment="1">
      <alignment horizontal="center" wrapText="1"/>
    </xf>
    <xf numFmtId="0" fontId="10" fillId="0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10" fillId="0" borderId="20" xfId="0" applyFont="1" applyFill="1" applyBorder="1"/>
    <xf numFmtId="4" fontId="10" fillId="0" borderId="21" xfId="0" applyNumberFormat="1" applyFont="1" applyFill="1" applyBorder="1" applyAlignment="1">
      <alignment horizontal="right"/>
    </xf>
    <xf numFmtId="4" fontId="10" fillId="0" borderId="22" xfId="0" applyNumberFormat="1" applyFont="1" applyFill="1" applyBorder="1" applyAlignment="1">
      <alignment horizontal="right"/>
    </xf>
    <xf numFmtId="0" fontId="14" fillId="0" borderId="20" xfId="0" applyFont="1" applyFill="1" applyBorder="1"/>
    <xf numFmtId="2" fontId="14" fillId="0" borderId="21" xfId="0" applyNumberFormat="1" applyFont="1" applyFill="1" applyBorder="1" applyAlignment="1">
      <alignment horizontal="right"/>
    </xf>
    <xf numFmtId="4" fontId="14" fillId="0" borderId="21" xfId="0" applyNumberFormat="1" applyFont="1" applyFill="1" applyBorder="1" applyAlignment="1">
      <alignment horizontal="right"/>
    </xf>
    <xf numFmtId="4" fontId="14" fillId="0" borderId="22" xfId="0" applyNumberFormat="1" applyFont="1" applyFill="1" applyBorder="1" applyAlignment="1">
      <alignment horizontal="right"/>
    </xf>
    <xf numFmtId="4" fontId="14" fillId="0" borderId="23" xfId="0" applyNumberFormat="1" applyFont="1" applyFill="1" applyBorder="1" applyAlignment="1">
      <alignment horizontal="right"/>
    </xf>
    <xf numFmtId="2" fontId="14" fillId="0" borderId="23" xfId="0" applyNumberFormat="1" applyFont="1" applyFill="1" applyBorder="1" applyAlignment="1">
      <alignment horizontal="right"/>
    </xf>
    <xf numFmtId="0" fontId="10" fillId="0" borderId="16" xfId="0" applyFont="1" applyFill="1" applyBorder="1"/>
    <xf numFmtId="4" fontId="10" fillId="0" borderId="12" xfId="0" applyNumberFormat="1" applyFont="1" applyFill="1" applyBorder="1" applyAlignment="1">
      <alignment horizontal="right"/>
    </xf>
    <xf numFmtId="4" fontId="10" fillId="0" borderId="19" xfId="0" applyNumberFormat="1" applyFont="1" applyFill="1" applyBorder="1" applyAlignment="1">
      <alignment horizontal="right"/>
    </xf>
    <xf numFmtId="0" fontId="10" fillId="2" borderId="20" xfId="0" applyFont="1" applyFill="1" applyBorder="1"/>
    <xf numFmtId="4" fontId="10" fillId="2" borderId="21" xfId="0" applyNumberFormat="1" applyFont="1" applyFill="1" applyBorder="1" applyAlignment="1">
      <alignment horizontal="right"/>
    </xf>
    <xf numFmtId="4" fontId="10" fillId="2" borderId="22" xfId="0" applyNumberFormat="1" applyFont="1" applyFill="1" applyBorder="1" applyAlignment="1">
      <alignment horizontal="right"/>
    </xf>
    <xf numFmtId="0" fontId="10" fillId="2" borderId="24" xfId="0" applyFont="1" applyFill="1" applyBorder="1"/>
    <xf numFmtId="4" fontId="10" fillId="2" borderId="26" xfId="0" applyNumberFormat="1" applyFont="1" applyFill="1" applyBorder="1" applyAlignment="1">
      <alignment horizontal="right"/>
    </xf>
    <xf numFmtId="0" fontId="15" fillId="0" borderId="0" xfId="0" applyFont="1" applyFill="1" applyBorder="1"/>
    <xf numFmtId="4" fontId="10" fillId="0" borderId="0" xfId="0" applyNumberFormat="1" applyFont="1" applyFill="1" applyBorder="1" applyAlignment="1">
      <alignment horizontal="right"/>
    </xf>
    <xf numFmtId="0" fontId="8" fillId="0" borderId="0" xfId="0" applyFont="1" applyAlignment="1">
      <alignment horizontal="left"/>
    </xf>
    <xf numFmtId="4" fontId="16" fillId="4" borderId="35" xfId="0" applyNumberFormat="1" applyFont="1" applyFill="1" applyBorder="1" applyAlignment="1">
      <alignment horizontal="right"/>
    </xf>
    <xf numFmtId="4" fontId="16" fillId="5" borderId="35" xfId="0" applyNumberFormat="1" applyFont="1" applyFill="1" applyBorder="1" applyAlignment="1">
      <alignment horizontal="right"/>
    </xf>
    <xf numFmtId="4" fontId="18" fillId="0" borderId="35" xfId="0" applyNumberFormat="1" applyFont="1" applyBorder="1" applyAlignment="1">
      <alignment horizontal="right"/>
    </xf>
    <xf numFmtId="2" fontId="18" fillId="0" borderId="35" xfId="0" applyNumberFormat="1" applyFont="1" applyBorder="1" applyAlignment="1">
      <alignment horizontal="right"/>
    </xf>
    <xf numFmtId="4" fontId="18" fillId="0" borderId="38" xfId="0" applyNumberFormat="1" applyFont="1" applyBorder="1" applyAlignment="1">
      <alignment horizontal="right"/>
    </xf>
    <xf numFmtId="4" fontId="16" fillId="5" borderId="34" xfId="0" applyNumberFormat="1" applyFont="1" applyFill="1" applyBorder="1" applyAlignment="1">
      <alignment horizontal="right"/>
    </xf>
    <xf numFmtId="4" fontId="18" fillId="0" borderId="35" xfId="0" applyNumberFormat="1" applyFont="1" applyFill="1" applyBorder="1" applyAlignment="1">
      <alignment horizontal="right"/>
    </xf>
    <xf numFmtId="4" fontId="16" fillId="0" borderId="35" xfId="0" applyNumberFormat="1" applyFont="1" applyFill="1" applyBorder="1" applyAlignment="1">
      <alignment horizontal="right"/>
    </xf>
    <xf numFmtId="4" fontId="16" fillId="4" borderId="44" xfId="0" applyNumberFormat="1" applyFont="1" applyFill="1" applyBorder="1" applyAlignment="1">
      <alignment horizontal="right"/>
    </xf>
    <xf numFmtId="0" fontId="22" fillId="0" borderId="0" xfId="3" applyFont="1" applyFill="1" applyAlignment="1" applyProtection="1">
      <alignment vertical="center" wrapText="1"/>
    </xf>
    <xf numFmtId="0" fontId="22" fillId="0" borderId="0" xfId="3" applyFont="1" applyFill="1" applyAlignment="1" applyProtection="1">
      <alignment vertical="center"/>
    </xf>
    <xf numFmtId="0" fontId="23" fillId="2" borderId="45" xfId="3" applyFont="1" applyFill="1" applyBorder="1" applyAlignment="1" applyProtection="1">
      <alignment horizontal="center" vertical="center" wrapText="1"/>
    </xf>
    <xf numFmtId="4" fontId="23" fillId="2" borderId="45" xfId="3" applyNumberFormat="1" applyFont="1" applyFill="1" applyBorder="1" applyAlignment="1" applyProtection="1">
      <alignment horizontal="center" vertical="center" wrapText="1"/>
    </xf>
    <xf numFmtId="0" fontId="23" fillId="2" borderId="5" xfId="3" applyFont="1" applyFill="1" applyBorder="1" applyAlignment="1" applyProtection="1">
      <alignment horizontal="center" vertical="center" wrapText="1"/>
    </xf>
    <xf numFmtId="0" fontId="23" fillId="0" borderId="32" xfId="3" applyFont="1" applyFill="1" applyBorder="1" applyAlignment="1" applyProtection="1">
      <alignment horizontal="center" vertical="center"/>
    </xf>
    <xf numFmtId="4" fontId="23" fillId="0" borderId="32" xfId="3" applyNumberFormat="1" applyFont="1" applyFill="1" applyBorder="1" applyAlignment="1" applyProtection="1">
      <alignment horizontal="center" vertical="center" wrapText="1"/>
    </xf>
    <xf numFmtId="0" fontId="23" fillId="0" borderId="46" xfId="3" applyFont="1" applyFill="1" applyBorder="1" applyAlignment="1" applyProtection="1">
      <alignment horizontal="center" vertical="center" wrapText="1"/>
    </xf>
    <xf numFmtId="0" fontId="23" fillId="2" borderId="47" xfId="3" applyFont="1" applyFill="1" applyBorder="1" applyAlignment="1" applyProtection="1">
      <alignment vertical="center" wrapText="1"/>
    </xf>
    <xf numFmtId="4" fontId="23" fillId="2" borderId="47" xfId="3" applyNumberFormat="1" applyFont="1" applyFill="1" applyBorder="1" applyAlignment="1" applyProtection="1">
      <alignment vertical="center"/>
    </xf>
    <xf numFmtId="4" fontId="23" fillId="2" borderId="48" xfId="3" applyNumberFormat="1" applyFont="1" applyFill="1" applyBorder="1" applyAlignment="1" applyProtection="1">
      <alignment vertical="center"/>
    </xf>
    <xf numFmtId="0" fontId="23" fillId="0" borderId="49" xfId="3" applyFont="1" applyFill="1" applyBorder="1" applyAlignment="1" applyProtection="1">
      <alignment vertical="center" wrapText="1"/>
    </xf>
    <xf numFmtId="4" fontId="23" fillId="0" borderId="49" xfId="3" applyNumberFormat="1" applyFont="1" applyFill="1" applyBorder="1" applyAlignment="1" applyProtection="1">
      <alignment vertical="center"/>
    </xf>
    <xf numFmtId="4" fontId="23" fillId="0" borderId="50" xfId="3" applyNumberFormat="1" applyFont="1" applyFill="1" applyBorder="1" applyAlignment="1" applyProtection="1">
      <alignment vertical="center"/>
    </xf>
    <xf numFmtId="0" fontId="22" fillId="0" borderId="51" xfId="3" applyFont="1" applyFill="1" applyBorder="1" applyAlignment="1" applyProtection="1">
      <alignment vertical="center" wrapText="1"/>
    </xf>
    <xf numFmtId="4" fontId="22" fillId="0" borderId="51" xfId="3" applyNumberFormat="1" applyFont="1" applyFill="1" applyBorder="1" applyAlignment="1" applyProtection="1">
      <alignment vertical="center"/>
      <protection locked="0"/>
    </xf>
    <xf numFmtId="4" fontId="22" fillId="0" borderId="52" xfId="3" applyNumberFormat="1" applyFont="1" applyFill="1" applyBorder="1" applyAlignment="1" applyProtection="1">
      <alignment vertical="center"/>
    </xf>
    <xf numFmtId="0" fontId="22" fillId="0" borderId="51" xfId="3" quotePrefix="1" applyFont="1" applyFill="1" applyBorder="1" applyAlignment="1" applyProtection="1">
      <alignment vertical="center" wrapText="1"/>
      <protection locked="0"/>
    </xf>
    <xf numFmtId="0" fontId="23" fillId="2" borderId="53" xfId="3" applyFont="1" applyFill="1" applyBorder="1" applyAlignment="1" applyProtection="1">
      <alignment vertical="center" wrapText="1"/>
    </xf>
    <xf numFmtId="4" fontId="23" fillId="2" borderId="53" xfId="3" applyNumberFormat="1" applyFont="1" applyFill="1" applyBorder="1" applyAlignment="1" applyProtection="1">
      <alignment vertical="center"/>
    </xf>
    <xf numFmtId="4" fontId="23" fillId="2" borderId="54" xfId="3" applyNumberFormat="1" applyFont="1" applyFill="1" applyBorder="1" applyAlignment="1" applyProtection="1">
      <alignment vertical="center"/>
    </xf>
    <xf numFmtId="0" fontId="23" fillId="0" borderId="55" xfId="3" applyFont="1" applyFill="1" applyBorder="1" applyAlignment="1" applyProtection="1">
      <alignment horizontal="centerContinuous" vertical="center"/>
    </xf>
    <xf numFmtId="0" fontId="22" fillId="0" borderId="0" xfId="3" applyFont="1" applyFill="1" applyBorder="1" applyAlignment="1" applyProtection="1">
      <alignment vertical="center"/>
    </xf>
    <xf numFmtId="0" fontId="22" fillId="0" borderId="46" xfId="3" applyFont="1" applyFill="1" applyBorder="1" applyAlignment="1" applyProtection="1">
      <alignment vertical="center"/>
    </xf>
    <xf numFmtId="0" fontId="22" fillId="0" borderId="51" xfId="3" applyFont="1" applyFill="1" applyBorder="1" applyAlignment="1" applyProtection="1">
      <alignment vertical="center" wrapText="1"/>
      <protection locked="0"/>
    </xf>
    <xf numFmtId="0" fontId="10" fillId="4" borderId="21" xfId="0" applyFont="1" applyFill="1" applyBorder="1" applyAlignment="1">
      <alignment horizontal="center" wrapText="1"/>
    </xf>
    <xf numFmtId="0" fontId="15" fillId="0" borderId="21" xfId="0" applyFont="1" applyBorder="1" applyAlignment="1">
      <alignment wrapText="1"/>
    </xf>
    <xf numFmtId="4" fontId="15" fillId="0" borderId="21" xfId="0" applyNumberFormat="1" applyFont="1" applyBorder="1" applyAlignment="1">
      <alignment horizontal="right"/>
    </xf>
    <xf numFmtId="0" fontId="15" fillId="0" borderId="23" xfId="0" applyFont="1" applyBorder="1" applyAlignment="1">
      <alignment wrapText="1"/>
    </xf>
    <xf numFmtId="0" fontId="15" fillId="0" borderId="14" xfId="0" applyFont="1" applyBorder="1" applyAlignment="1">
      <alignment wrapText="1"/>
    </xf>
    <xf numFmtId="4" fontId="15" fillId="0" borderId="14" xfId="0" applyNumberFormat="1" applyFont="1" applyBorder="1" applyAlignment="1">
      <alignment horizontal="right"/>
    </xf>
    <xf numFmtId="2" fontId="15" fillId="0" borderId="14" xfId="0" applyNumberFormat="1" applyFont="1" applyBorder="1" applyAlignment="1">
      <alignment horizontal="right"/>
    </xf>
    <xf numFmtId="0" fontId="10" fillId="4" borderId="59" xfId="0" applyFont="1" applyFill="1" applyBorder="1" applyAlignment="1">
      <alignment horizontal="center" wrapText="1"/>
    </xf>
    <xf numFmtId="0" fontId="10" fillId="4" borderId="12" xfId="0" applyFont="1" applyFill="1" applyBorder="1" applyAlignment="1">
      <alignment horizontal="center" wrapText="1"/>
    </xf>
    <xf numFmtId="0" fontId="10" fillId="4" borderId="50" xfId="0" applyFont="1" applyFill="1" applyBorder="1" applyAlignment="1">
      <alignment horizontal="center" wrapText="1"/>
    </xf>
    <xf numFmtId="0" fontId="10" fillId="4" borderId="60" xfId="0" applyFont="1" applyFill="1" applyBorder="1" applyAlignment="1">
      <alignment horizontal="center" wrapText="1"/>
    </xf>
    <xf numFmtId="0" fontId="10" fillId="4" borderId="61" xfId="0" applyFont="1" applyFill="1" applyBorder="1" applyAlignment="1">
      <alignment horizontal="center" wrapText="1"/>
    </xf>
    <xf numFmtId="0" fontId="10" fillId="4" borderId="62" xfId="0" applyFont="1" applyFill="1" applyBorder="1" applyAlignment="1">
      <alignment horizontal="center" wrapText="1"/>
    </xf>
    <xf numFmtId="0" fontId="10" fillId="0" borderId="49" xfId="0" applyFont="1" applyBorder="1" applyAlignment="1">
      <alignment wrapText="1"/>
    </xf>
    <xf numFmtId="4" fontId="10" fillId="0" borderId="59" xfId="0" applyNumberFormat="1" applyFont="1" applyBorder="1" applyAlignment="1">
      <alignment horizontal="right"/>
    </xf>
    <xf numFmtId="4" fontId="10" fillId="0" borderId="12" xfId="0" applyNumberFormat="1" applyFont="1" applyBorder="1" applyAlignment="1">
      <alignment horizontal="right"/>
    </xf>
    <xf numFmtId="4" fontId="7" fillId="0" borderId="12" xfId="0" applyNumberFormat="1" applyFont="1" applyBorder="1" applyAlignment="1">
      <alignment vertical="center"/>
    </xf>
    <xf numFmtId="4" fontId="7" fillId="0" borderId="50" xfId="0" applyNumberFormat="1" applyFont="1" applyBorder="1" applyAlignment="1">
      <alignment vertical="center"/>
    </xf>
    <xf numFmtId="4" fontId="7" fillId="0" borderId="63" xfId="0" applyNumberFormat="1" applyFont="1" applyBorder="1" applyAlignment="1">
      <alignment vertical="center"/>
    </xf>
    <xf numFmtId="4" fontId="10" fillId="0" borderId="50" xfId="0" applyNumberFormat="1" applyFont="1" applyBorder="1" applyAlignment="1">
      <alignment horizontal="right"/>
    </xf>
    <xf numFmtId="0" fontId="26" fillId="0" borderId="49" xfId="0" applyFont="1" applyFill="1" applyBorder="1" applyAlignment="1">
      <alignment vertical="center" wrapText="1"/>
    </xf>
    <xf numFmtId="2" fontId="15" fillId="0" borderId="59" xfId="0" applyNumberFormat="1" applyFont="1" applyBorder="1" applyAlignment="1">
      <alignment wrapText="1"/>
    </xf>
    <xf numFmtId="2" fontId="15" fillId="0" borderId="12" xfId="0" applyNumberFormat="1" applyFont="1" applyBorder="1" applyAlignment="1">
      <alignment wrapText="1"/>
    </xf>
    <xf numFmtId="2" fontId="15" fillId="0" borderId="50" xfId="0" applyNumberFormat="1" applyFont="1" applyBorder="1" applyAlignment="1">
      <alignment wrapText="1"/>
    </xf>
    <xf numFmtId="0" fontId="26" fillId="0" borderId="64" xfId="0" applyFont="1" applyFill="1" applyBorder="1" applyAlignment="1">
      <alignment vertical="center" wrapText="1"/>
    </xf>
    <xf numFmtId="4" fontId="15" fillId="0" borderId="59" xfId="0" applyNumberFormat="1" applyFont="1" applyBorder="1" applyAlignment="1">
      <alignment horizontal="right"/>
    </xf>
    <xf numFmtId="2" fontId="15" fillId="0" borderId="12" xfId="0" applyNumberFormat="1" applyFont="1" applyBorder="1" applyAlignment="1">
      <alignment horizontal="right"/>
    </xf>
    <xf numFmtId="2" fontId="15" fillId="0" borderId="50" xfId="0" applyNumberFormat="1" applyFont="1" applyBorder="1" applyAlignment="1">
      <alignment horizontal="right"/>
    </xf>
    <xf numFmtId="0" fontId="10" fillId="2" borderId="53" xfId="0" applyFont="1" applyFill="1" applyBorder="1" applyAlignment="1">
      <alignment wrapText="1"/>
    </xf>
    <xf numFmtId="4" fontId="16" fillId="2" borderId="65" xfId="0" applyNumberFormat="1" applyFont="1" applyFill="1" applyBorder="1" applyAlignment="1">
      <alignment horizontal="right"/>
    </xf>
    <xf numFmtId="4" fontId="16" fillId="2" borderId="66" xfId="0" applyNumberFormat="1" applyFont="1" applyFill="1" applyBorder="1" applyAlignment="1">
      <alignment horizontal="right"/>
    </xf>
    <xf numFmtId="4" fontId="16" fillId="2" borderId="67" xfId="0" applyNumberFormat="1" applyFont="1" applyFill="1" applyBorder="1" applyAlignment="1">
      <alignment horizontal="right"/>
    </xf>
    <xf numFmtId="4" fontId="16" fillId="2" borderId="2" xfId="0" applyNumberFormat="1" applyFont="1" applyFill="1" applyBorder="1" applyAlignment="1">
      <alignment horizontal="right"/>
    </xf>
    <xf numFmtId="4" fontId="16" fillId="2" borderId="68" xfId="0" applyNumberFormat="1" applyFont="1" applyFill="1" applyBorder="1" applyAlignment="1">
      <alignment horizontal="right"/>
    </xf>
    <xf numFmtId="4" fontId="16" fillId="2" borderId="69" xfId="0" applyNumberFormat="1" applyFont="1" applyFill="1" applyBorder="1" applyAlignment="1">
      <alignment horizontal="right"/>
    </xf>
    <xf numFmtId="4" fontId="16" fillId="2" borderId="54" xfId="0" applyNumberFormat="1" applyFont="1" applyFill="1" applyBorder="1" applyAlignment="1">
      <alignment horizontal="right"/>
    </xf>
    <xf numFmtId="0" fontId="15" fillId="4" borderId="70" xfId="0" applyFont="1" applyFill="1" applyBorder="1" applyAlignment="1">
      <alignment horizontal="center" wrapText="1"/>
    </xf>
    <xf numFmtId="0" fontId="10" fillId="4" borderId="71" xfId="0" applyFont="1" applyFill="1" applyBorder="1" applyAlignment="1">
      <alignment horizontal="center" wrapText="1"/>
    </xf>
    <xf numFmtId="0" fontId="10" fillId="4" borderId="72" xfId="0" applyFont="1" applyFill="1" applyBorder="1" applyAlignment="1">
      <alignment horizontal="center" wrapText="1"/>
    </xf>
    <xf numFmtId="0" fontId="15" fillId="0" borderId="73" xfId="0" applyFont="1" applyBorder="1" applyAlignment="1">
      <alignment wrapText="1"/>
    </xf>
    <xf numFmtId="4" fontId="15" fillId="0" borderId="69" xfId="0" applyNumberFormat="1" applyFont="1" applyBorder="1" applyAlignment="1">
      <alignment horizontal="right"/>
    </xf>
    <xf numFmtId="4" fontId="15" fillId="0" borderId="74" xfId="0" applyNumberFormat="1" applyFont="1" applyBorder="1" applyAlignment="1">
      <alignment horizontal="right"/>
    </xf>
    <xf numFmtId="4" fontId="15" fillId="0" borderId="22" xfId="0" applyNumberFormat="1" applyFont="1" applyBorder="1" applyAlignment="1">
      <alignment horizontal="right"/>
    </xf>
    <xf numFmtId="4" fontId="15" fillId="0" borderId="23" xfId="0" applyNumberFormat="1" applyFont="1" applyBorder="1" applyAlignment="1">
      <alignment horizontal="right"/>
    </xf>
    <xf numFmtId="4" fontId="15" fillId="0" borderId="78" xfId="0" applyNumberFormat="1" applyFont="1" applyBorder="1" applyAlignment="1">
      <alignment horizontal="right"/>
    </xf>
    <xf numFmtId="4" fontId="15" fillId="0" borderId="14" xfId="0" applyNumberFormat="1" applyFont="1" applyFill="1" applyBorder="1" applyAlignment="1">
      <alignment horizontal="right"/>
    </xf>
    <xf numFmtId="4" fontId="15" fillId="0" borderId="15" xfId="0" applyNumberFormat="1" applyFont="1" applyFill="1" applyBorder="1" applyAlignment="1">
      <alignment horizontal="right"/>
    </xf>
    <xf numFmtId="4" fontId="15" fillId="0" borderId="21" xfId="0" applyNumberFormat="1" applyFont="1" applyFill="1" applyBorder="1" applyAlignment="1">
      <alignment horizontal="right"/>
    </xf>
    <xf numFmtId="4" fontId="15" fillId="0" borderId="22" xfId="0" applyNumberFormat="1" applyFont="1" applyFill="1" applyBorder="1" applyAlignment="1">
      <alignment horizontal="right"/>
    </xf>
    <xf numFmtId="4" fontId="29" fillId="0" borderId="0" xfId="0" applyNumberFormat="1" applyFont="1" applyAlignment="1">
      <alignment vertical="center"/>
    </xf>
    <xf numFmtId="4" fontId="30" fillId="0" borderId="0" xfId="0" applyNumberFormat="1" applyFont="1" applyAlignment="1">
      <alignment vertical="center" wrapText="1"/>
    </xf>
    <xf numFmtId="4" fontId="31" fillId="0" borderId="0" xfId="0" applyNumberFormat="1" applyFont="1" applyAlignment="1">
      <alignment vertical="center" wrapText="1"/>
    </xf>
    <xf numFmtId="4" fontId="33" fillId="6" borderId="45" xfId="0" applyNumberFormat="1" applyFont="1" applyFill="1" applyBorder="1" applyAlignment="1">
      <alignment horizontal="center" vertical="center" wrapText="1"/>
    </xf>
    <xf numFmtId="4" fontId="33" fillId="6" borderId="4" xfId="0" applyNumberFormat="1" applyFont="1" applyFill="1" applyBorder="1" applyAlignment="1">
      <alignment horizontal="center" vertical="center" wrapText="1"/>
    </xf>
    <xf numFmtId="4" fontId="23" fillId="2" borderId="4" xfId="0" applyNumberFormat="1" applyFont="1" applyFill="1" applyBorder="1" applyAlignment="1">
      <alignment horizontal="center" vertical="center" wrapText="1"/>
    </xf>
    <xf numFmtId="4" fontId="33" fillId="6" borderId="5" xfId="0" applyNumberFormat="1" applyFont="1" applyFill="1" applyBorder="1" applyAlignment="1">
      <alignment horizontal="center" vertical="center" wrapText="1"/>
    </xf>
    <xf numFmtId="4" fontId="33" fillId="0" borderId="70" xfId="0" applyNumberFormat="1" applyFont="1" applyBorder="1" applyAlignment="1">
      <alignment vertical="center"/>
    </xf>
    <xf numFmtId="4" fontId="23" fillId="0" borderId="6" xfId="0" applyNumberFormat="1" applyFont="1" applyFill="1" applyBorder="1" applyAlignment="1">
      <alignment horizontal="left" vertical="center" wrapText="1"/>
    </xf>
    <xf numFmtId="4" fontId="33" fillId="0" borderId="47" xfId="0" applyNumberFormat="1" applyFont="1" applyFill="1" applyBorder="1" applyAlignment="1">
      <alignment vertical="center"/>
    </xf>
    <xf numFmtId="4" fontId="33" fillId="0" borderId="57" xfId="0" applyNumberFormat="1" applyFont="1" applyBorder="1" applyAlignment="1">
      <alignment vertical="center"/>
    </xf>
    <xf numFmtId="4" fontId="33" fillId="0" borderId="47" xfId="0" applyNumberFormat="1" applyFont="1" applyBorder="1" applyAlignment="1">
      <alignment vertical="center"/>
    </xf>
    <xf numFmtId="4" fontId="33" fillId="0" borderId="48" xfId="0" applyNumberFormat="1" applyFont="1" applyBorder="1" applyAlignment="1">
      <alignment vertical="center"/>
    </xf>
    <xf numFmtId="4" fontId="33" fillId="0" borderId="63" xfId="0" applyNumberFormat="1" applyFont="1" applyBorder="1" applyAlignment="1">
      <alignment vertical="center"/>
    </xf>
    <xf numFmtId="4" fontId="33" fillId="0" borderId="79" xfId="0" applyNumberFormat="1" applyFont="1" applyBorder="1" applyAlignment="1">
      <alignment vertical="center"/>
    </xf>
    <xf numFmtId="4" fontId="33" fillId="0" borderId="49" xfId="0" applyNumberFormat="1" applyFont="1" applyFill="1" applyBorder="1" applyAlignment="1">
      <alignment vertical="center"/>
    </xf>
    <xf numFmtId="4" fontId="33" fillId="0" borderId="80" xfId="0" applyNumberFormat="1" applyFont="1" applyBorder="1" applyAlignment="1">
      <alignment vertical="center"/>
    </xf>
    <xf numFmtId="4" fontId="33" fillId="0" borderId="49" xfId="0" applyNumberFormat="1" applyFont="1" applyBorder="1" applyAlignment="1">
      <alignment vertical="center"/>
    </xf>
    <xf numFmtId="4" fontId="33" fillId="0" borderId="50" xfId="0" applyNumberFormat="1" applyFont="1" applyBorder="1" applyAlignment="1">
      <alignment vertical="center"/>
    </xf>
    <xf numFmtId="4" fontId="34" fillId="0" borderId="63" xfId="0" applyNumberFormat="1" applyFont="1" applyBorder="1" applyAlignment="1">
      <alignment vertical="center"/>
    </xf>
    <xf numFmtId="4" fontId="34" fillId="0" borderId="79" xfId="0" applyNumberFormat="1" applyFont="1" applyBorder="1" applyAlignment="1">
      <alignment vertical="center"/>
    </xf>
    <xf numFmtId="3" fontId="34" fillId="0" borderId="49" xfId="0" applyNumberFormat="1" applyFont="1" applyFill="1" applyBorder="1" applyAlignment="1">
      <alignment vertical="center"/>
    </xf>
    <xf numFmtId="4" fontId="34" fillId="0" borderId="80" xfId="0" applyNumberFormat="1" applyFont="1" applyBorder="1" applyAlignment="1">
      <alignment vertical="center"/>
    </xf>
    <xf numFmtId="4" fontId="34" fillId="0" borderId="49" xfId="0" applyNumberFormat="1" applyFont="1" applyBorder="1" applyAlignment="1">
      <alignment vertical="center"/>
    </xf>
    <xf numFmtId="4" fontId="34" fillId="0" borderId="50" xfId="0" applyNumberFormat="1" applyFont="1" applyBorder="1" applyAlignment="1">
      <alignment vertical="center"/>
    </xf>
    <xf numFmtId="4" fontId="34" fillId="0" borderId="81" xfId="0" applyNumberFormat="1" applyFont="1" applyBorder="1" applyAlignment="1">
      <alignment vertical="center"/>
    </xf>
    <xf numFmtId="4" fontId="34" fillId="0" borderId="82" xfId="0" applyNumberFormat="1" applyFont="1" applyBorder="1" applyAlignment="1">
      <alignment vertical="center"/>
    </xf>
    <xf numFmtId="3" fontId="34" fillId="0" borderId="83" xfId="0" applyNumberFormat="1" applyFont="1" applyFill="1" applyBorder="1" applyAlignment="1">
      <alignment vertical="center"/>
    </xf>
    <xf numFmtId="4" fontId="34" fillId="0" borderId="84" xfId="0" applyNumberFormat="1" applyFont="1" applyBorder="1" applyAlignment="1">
      <alignment vertical="center"/>
    </xf>
    <xf numFmtId="4" fontId="34" fillId="0" borderId="83" xfId="0" applyNumberFormat="1" applyFont="1" applyBorder="1" applyAlignment="1">
      <alignment vertical="center"/>
    </xf>
    <xf numFmtId="4" fontId="34" fillId="0" borderId="85" xfId="0" applyNumberFormat="1" applyFont="1" applyBorder="1" applyAlignment="1">
      <alignment vertical="center"/>
    </xf>
    <xf numFmtId="4" fontId="33" fillId="0" borderId="86" xfId="0" applyNumberFormat="1" applyFont="1" applyBorder="1" applyAlignment="1">
      <alignment vertical="center"/>
    </xf>
    <xf numFmtId="4" fontId="33" fillId="6" borderId="87" xfId="0" applyNumberFormat="1" applyFont="1" applyFill="1" applyBorder="1" applyAlignment="1">
      <alignment vertical="center"/>
    </xf>
    <xf numFmtId="4" fontId="33" fillId="6" borderId="45" xfId="0" applyNumberFormat="1" applyFont="1" applyFill="1" applyBorder="1" applyAlignment="1">
      <alignment vertical="center"/>
    </xf>
    <xf numFmtId="4" fontId="33" fillId="0" borderId="60" xfId="0" applyNumberFormat="1" applyFont="1" applyBorder="1" applyAlignment="1">
      <alignment vertical="center"/>
    </xf>
    <xf numFmtId="4" fontId="23" fillId="0" borderId="45" xfId="0" applyNumberFormat="1" applyFont="1" applyFill="1" applyBorder="1" applyAlignment="1">
      <alignment horizontal="left" vertical="center" wrapText="1"/>
    </xf>
    <xf numFmtId="4" fontId="33" fillId="0" borderId="58" xfId="0" applyNumberFormat="1" applyFont="1" applyFill="1" applyBorder="1" applyAlignment="1">
      <alignment vertical="center"/>
    </xf>
    <xf numFmtId="4" fontId="33" fillId="0" borderId="88" xfId="0" applyNumberFormat="1" applyFont="1" applyBorder="1" applyAlignment="1">
      <alignment vertical="center"/>
    </xf>
    <xf numFmtId="4" fontId="33" fillId="0" borderId="58" xfId="0" applyNumberFormat="1" applyFont="1" applyBorder="1" applyAlignment="1">
      <alignment vertical="center"/>
    </xf>
    <xf numFmtId="4" fontId="33" fillId="0" borderId="62" xfId="0" applyNumberFormat="1" applyFont="1" applyBorder="1" applyAlignment="1">
      <alignment vertical="center"/>
    </xf>
    <xf numFmtId="4" fontId="33" fillId="6" borderId="86" xfId="0" applyNumberFormat="1" applyFont="1" applyFill="1" applyBorder="1" applyAlignment="1">
      <alignment vertical="center"/>
    </xf>
    <xf numFmtId="4" fontId="33" fillId="6" borderId="4" xfId="0" applyNumberFormat="1" applyFont="1" applyFill="1" applyBorder="1" applyAlignment="1">
      <alignment vertical="center"/>
    </xf>
    <xf numFmtId="4" fontId="33" fillId="6" borderId="5" xfId="0" applyNumberFormat="1" applyFont="1" applyFill="1" applyBorder="1" applyAlignment="1">
      <alignment vertical="center"/>
    </xf>
    <xf numFmtId="4" fontId="34" fillId="0" borderId="0" xfId="0" applyNumberFormat="1" applyFont="1" applyFill="1" applyBorder="1" applyAlignment="1" applyProtection="1">
      <alignment vertical="center"/>
      <protection locked="0"/>
    </xf>
    <xf numFmtId="4" fontId="29" fillId="0" borderId="0" xfId="0" applyNumberFormat="1" applyFont="1" applyFill="1" applyBorder="1" applyAlignment="1" applyProtection="1">
      <alignment vertical="center"/>
      <protection locked="0"/>
    </xf>
    <xf numFmtId="4" fontId="34" fillId="6" borderId="89" xfId="0" applyNumberFormat="1" applyFont="1" applyFill="1" applyBorder="1" applyAlignment="1" applyProtection="1">
      <alignment horizontal="center" vertical="center" wrapText="1"/>
      <protection locked="0"/>
    </xf>
    <xf numFmtId="4" fontId="34" fillId="6" borderId="29" xfId="0" applyNumberFormat="1" applyFont="1" applyFill="1" applyBorder="1" applyAlignment="1" applyProtection="1">
      <alignment horizontal="center" vertical="center" wrapText="1"/>
      <protection locked="0"/>
    </xf>
    <xf numFmtId="49" fontId="34" fillId="0" borderId="47" xfId="0" applyNumberFormat="1" applyFont="1" applyFill="1" applyBorder="1" applyAlignment="1" applyProtection="1">
      <alignment vertical="center"/>
      <protection locked="0"/>
    </xf>
    <xf numFmtId="4" fontId="33" fillId="0" borderId="56" xfId="0" applyNumberFormat="1" applyFont="1" applyFill="1" applyBorder="1" applyAlignment="1" applyProtection="1">
      <alignment vertical="center"/>
      <protection locked="0"/>
    </xf>
    <xf numFmtId="4" fontId="34" fillId="0" borderId="47" xfId="0" applyNumberFormat="1" applyFont="1" applyFill="1" applyBorder="1" applyAlignment="1" applyProtection="1">
      <alignment vertical="center"/>
      <protection locked="0"/>
    </xf>
    <xf numFmtId="4" fontId="33" fillId="0" borderId="47" xfId="0" applyNumberFormat="1" applyFont="1" applyFill="1" applyBorder="1" applyAlignment="1" applyProtection="1">
      <alignment vertical="center"/>
      <protection locked="0"/>
    </xf>
    <xf numFmtId="49" fontId="33" fillId="0" borderId="58" xfId="0" applyNumberFormat="1" applyFont="1" applyFill="1" applyBorder="1" applyAlignment="1" applyProtection="1">
      <alignment vertical="center"/>
      <protection locked="0"/>
    </xf>
    <xf numFmtId="4" fontId="33" fillId="0" borderId="93" xfId="0" applyNumberFormat="1" applyFont="1" applyFill="1" applyBorder="1" applyAlignment="1" applyProtection="1">
      <alignment vertical="center"/>
      <protection locked="0"/>
    </xf>
    <xf numFmtId="4" fontId="33" fillId="0" borderId="58" xfId="0" applyNumberFormat="1" applyFont="1" applyFill="1" applyBorder="1" applyAlignment="1" applyProtection="1">
      <alignment vertical="center"/>
      <protection locked="0"/>
    </xf>
    <xf numFmtId="4" fontId="34" fillId="0" borderId="32" xfId="0" applyNumberFormat="1" applyFont="1" applyFill="1" applyBorder="1" applyAlignment="1" applyProtection="1">
      <alignment vertical="center"/>
      <protection locked="0"/>
    </xf>
    <xf numFmtId="49" fontId="34" fillId="0" borderId="58" xfId="0" applyNumberFormat="1" applyFont="1" applyFill="1" applyBorder="1" applyAlignment="1" applyProtection="1">
      <alignment vertical="center"/>
      <protection locked="0"/>
    </xf>
    <xf numFmtId="4" fontId="33" fillId="0" borderId="92" xfId="0" applyNumberFormat="1" applyFont="1" applyFill="1" applyBorder="1" applyAlignment="1" applyProtection="1">
      <alignment vertical="center"/>
    </xf>
    <xf numFmtId="4" fontId="34" fillId="0" borderId="49" xfId="0" applyNumberFormat="1" applyFont="1" applyFill="1" applyBorder="1" applyAlignment="1" applyProtection="1">
      <alignment vertical="center"/>
      <protection locked="0"/>
    </xf>
    <xf numFmtId="4" fontId="33" fillId="0" borderId="49" xfId="0" applyNumberFormat="1" applyFont="1" applyFill="1" applyBorder="1" applyAlignment="1" applyProtection="1">
      <alignment vertical="center"/>
      <protection locked="0"/>
    </xf>
    <xf numFmtId="4" fontId="34" fillId="0" borderId="92" xfId="0" applyNumberFormat="1" applyFont="1" applyFill="1" applyBorder="1" applyAlignment="1" applyProtection="1">
      <alignment vertical="center"/>
    </xf>
    <xf numFmtId="49" fontId="34" fillId="0" borderId="49" xfId="0" applyNumberFormat="1" applyFont="1" applyFill="1" applyBorder="1" applyAlignment="1" applyProtection="1">
      <alignment vertical="center"/>
      <protection locked="0"/>
    </xf>
    <xf numFmtId="4" fontId="33" fillId="2" borderId="3" xfId="0" applyNumberFormat="1" applyFont="1" applyFill="1" applyBorder="1" applyAlignment="1" applyProtection="1">
      <alignment vertical="center"/>
      <protection locked="0"/>
    </xf>
    <xf numFmtId="4" fontId="33" fillId="2" borderId="45" xfId="0" applyNumberFormat="1" applyFont="1" applyFill="1" applyBorder="1" applyAlignment="1" applyProtection="1">
      <alignment vertical="center"/>
      <protection locked="0"/>
    </xf>
    <xf numFmtId="0" fontId="36" fillId="0" borderId="0" xfId="4" applyFont="1"/>
    <xf numFmtId="0" fontId="34" fillId="0" borderId="0" xfId="0" applyNumberFormat="1" applyFont="1" applyAlignment="1" applyProtection="1">
      <alignment horizontal="center" vertical="center"/>
      <protection locked="0"/>
    </xf>
    <xf numFmtId="4" fontId="34" fillId="0" borderId="0" xfId="0" applyNumberFormat="1" applyFont="1" applyFill="1" applyAlignment="1" applyProtection="1">
      <alignment vertical="center"/>
      <protection locked="0"/>
    </xf>
    <xf numFmtId="4" fontId="34" fillId="0" borderId="0" xfId="0" applyNumberFormat="1" applyFont="1" applyAlignment="1" applyProtection="1">
      <alignment vertical="center"/>
      <protection locked="0"/>
    </xf>
    <xf numFmtId="4" fontId="23" fillId="2" borderId="5" xfId="0" applyNumberFormat="1" applyFont="1" applyFill="1" applyBorder="1" applyAlignment="1" applyProtection="1">
      <alignment horizontal="center" vertical="center" wrapText="1"/>
      <protection locked="0"/>
    </xf>
    <xf numFmtId="4" fontId="33" fillId="6" borderId="4" xfId="0" applyNumberFormat="1" applyFont="1" applyFill="1" applyBorder="1" applyAlignment="1" applyProtection="1">
      <alignment horizontal="center" vertical="center" wrapText="1"/>
      <protection locked="0"/>
    </xf>
    <xf numFmtId="4" fontId="33" fillId="2" borderId="45" xfId="0" applyNumberFormat="1" applyFont="1" applyFill="1" applyBorder="1" applyAlignment="1" applyProtection="1">
      <alignment horizontal="center" vertical="center" wrapText="1"/>
      <protection locked="0"/>
    </xf>
    <xf numFmtId="4" fontId="23" fillId="6" borderId="29" xfId="0" applyNumberFormat="1" applyFont="1" applyFill="1" applyBorder="1" applyAlignment="1" applyProtection="1">
      <alignment horizontal="center" vertical="center" wrapText="1"/>
      <protection locked="0"/>
    </xf>
    <xf numFmtId="4" fontId="34" fillId="0" borderId="7" xfId="0" applyNumberFormat="1" applyFont="1" applyBorder="1" applyAlignment="1" applyProtection="1">
      <alignment horizontal="right" vertical="center" wrapText="1"/>
      <protection locked="0"/>
    </xf>
    <xf numFmtId="4" fontId="33" fillId="0" borderId="95" xfId="0" applyNumberFormat="1" applyFont="1" applyFill="1" applyBorder="1" applyAlignment="1" applyProtection="1">
      <alignment horizontal="right" vertical="center" wrapText="1"/>
    </xf>
    <xf numFmtId="4" fontId="34" fillId="0" borderId="12" xfId="0" applyNumberFormat="1" applyFont="1" applyBorder="1" applyAlignment="1" applyProtection="1">
      <alignment horizontal="right" vertical="center" wrapText="1"/>
      <protection locked="0"/>
    </xf>
    <xf numFmtId="4" fontId="33" fillId="0" borderId="96" xfId="0" applyNumberFormat="1" applyFont="1" applyFill="1" applyBorder="1" applyAlignment="1" applyProtection="1">
      <alignment horizontal="right" vertical="center" wrapText="1"/>
    </xf>
    <xf numFmtId="4" fontId="34" fillId="0" borderId="69" xfId="0" applyNumberFormat="1" applyFont="1" applyBorder="1" applyAlignment="1" applyProtection="1">
      <alignment horizontal="right" vertical="center" wrapText="1"/>
      <protection locked="0"/>
    </xf>
    <xf numFmtId="4" fontId="33" fillId="0" borderId="99" xfId="0" applyNumberFormat="1" applyFont="1" applyFill="1" applyBorder="1" applyAlignment="1" applyProtection="1">
      <alignment horizontal="right" vertical="center" wrapText="1"/>
    </xf>
    <xf numFmtId="4" fontId="34" fillId="2" borderId="7" xfId="0" applyNumberFormat="1" applyFont="1" applyFill="1" applyBorder="1" applyAlignment="1" applyProtection="1">
      <alignment horizontal="right" vertical="center" wrapText="1"/>
      <protection locked="0"/>
    </xf>
    <xf numFmtId="4" fontId="33" fillId="2" borderId="100" xfId="0" applyNumberFormat="1" applyFont="1" applyFill="1" applyBorder="1" applyAlignment="1" applyProtection="1">
      <alignment horizontal="right" vertical="center" wrapText="1"/>
    </xf>
    <xf numFmtId="164" fontId="38" fillId="0" borderId="12" xfId="0" applyNumberFormat="1" applyFont="1" applyBorder="1" applyAlignment="1" applyProtection="1">
      <alignment horizontal="right" vertical="center" wrapText="1"/>
      <protection locked="0"/>
    </xf>
    <xf numFmtId="4" fontId="38" fillId="0" borderId="12" xfId="0" applyNumberFormat="1" applyFont="1" applyBorder="1" applyAlignment="1" applyProtection="1">
      <alignment horizontal="right" vertical="center" wrapText="1"/>
      <protection locked="0"/>
    </xf>
    <xf numFmtId="164" fontId="38" fillId="0" borderId="69" xfId="0" applyNumberFormat="1" applyFont="1" applyBorder="1" applyAlignment="1" applyProtection="1">
      <alignment horizontal="right" vertical="center" wrapText="1"/>
      <protection locked="0"/>
    </xf>
    <xf numFmtId="4" fontId="33" fillId="0" borderId="74" xfId="0" applyNumberFormat="1" applyFont="1" applyFill="1" applyBorder="1" applyAlignment="1" applyProtection="1">
      <alignment horizontal="right" vertical="center" wrapText="1"/>
    </xf>
    <xf numFmtId="4" fontId="33" fillId="6" borderId="67" xfId="0" applyNumberFormat="1" applyFont="1" applyFill="1" applyBorder="1" applyAlignment="1" applyProtection="1">
      <alignment horizontal="right" vertical="center" wrapText="1"/>
    </xf>
    <xf numFmtId="0" fontId="37" fillId="0" borderId="0" xfId="0" applyNumberFormat="1" applyFont="1" applyAlignment="1" applyProtection="1">
      <alignment horizontal="left" vertical="center" wrapText="1"/>
      <protection locked="0"/>
    </xf>
    <xf numFmtId="0" fontId="24" fillId="0" borderId="0" xfId="0" applyFont="1"/>
    <xf numFmtId="4" fontId="40" fillId="0" borderId="0" xfId="0" applyNumberFormat="1" applyFont="1" applyAlignment="1">
      <alignment horizontal="center" vertical="center" wrapText="1"/>
    </xf>
    <xf numFmtId="4" fontId="23" fillId="2" borderId="4" xfId="0" applyNumberFormat="1" applyFont="1" applyFill="1" applyBorder="1" applyAlignment="1" applyProtection="1">
      <alignment horizontal="center" vertical="center" wrapText="1"/>
      <protection locked="0"/>
    </xf>
    <xf numFmtId="4" fontId="23" fillId="6" borderId="45" xfId="0" applyNumberFormat="1" applyFont="1" applyFill="1" applyBorder="1" applyAlignment="1" applyProtection="1">
      <alignment horizontal="center" vertical="center" wrapText="1"/>
      <protection locked="0"/>
    </xf>
    <xf numFmtId="4" fontId="34" fillId="0" borderId="88" xfId="0" applyNumberFormat="1" applyFont="1" applyBorder="1" applyAlignment="1" applyProtection="1">
      <alignment horizontal="right" vertical="center" wrapText="1"/>
      <protection locked="0"/>
    </xf>
    <xf numFmtId="4" fontId="34" fillId="0" borderId="58" xfId="0" applyNumberFormat="1" applyFont="1" applyBorder="1" applyAlignment="1" applyProtection="1">
      <alignment horizontal="right" vertical="center" wrapText="1"/>
      <protection locked="0"/>
    </xf>
    <xf numFmtId="4" fontId="34" fillId="0" borderId="80" xfId="0" applyNumberFormat="1" applyFont="1" applyBorder="1" applyAlignment="1" applyProtection="1">
      <alignment horizontal="right" vertical="center" wrapText="1"/>
      <protection locked="0"/>
    </xf>
    <xf numFmtId="4" fontId="34" fillId="0" borderId="49" xfId="0" applyNumberFormat="1" applyFont="1" applyBorder="1" applyAlignment="1" applyProtection="1">
      <alignment horizontal="right" vertical="center" wrapText="1"/>
      <protection locked="0"/>
    </xf>
    <xf numFmtId="4" fontId="23" fillId="6" borderId="4" xfId="0" applyNumberFormat="1" applyFont="1" applyFill="1" applyBorder="1" applyAlignment="1" applyProtection="1">
      <alignment horizontal="right" vertical="center" wrapText="1"/>
    </xf>
    <xf numFmtId="4" fontId="23" fillId="6" borderId="45" xfId="0" applyNumberFormat="1" applyFont="1" applyFill="1" applyBorder="1" applyAlignment="1" applyProtection="1">
      <alignment horizontal="right" vertical="center" wrapText="1"/>
    </xf>
    <xf numFmtId="4" fontId="33" fillId="6" borderId="4" xfId="0" applyNumberFormat="1" applyFont="1" applyFill="1" applyBorder="1" applyAlignment="1" applyProtection="1">
      <alignment horizontal="right" vertical="center" wrapText="1"/>
    </xf>
    <xf numFmtId="4" fontId="33" fillId="2" borderId="45" xfId="0" applyNumberFormat="1" applyFont="1" applyFill="1" applyBorder="1" applyAlignment="1" applyProtection="1">
      <alignment horizontal="right" vertical="center" wrapText="1"/>
    </xf>
    <xf numFmtId="4" fontId="33" fillId="6" borderId="5" xfId="0" applyNumberFormat="1" applyFont="1" applyFill="1" applyBorder="1" applyAlignment="1" applyProtection="1">
      <alignment horizontal="right" vertical="center" wrapText="1"/>
    </xf>
    <xf numFmtId="4" fontId="7" fillId="0" borderId="0" xfId="0" applyNumberFormat="1" applyFont="1" applyAlignment="1">
      <alignment vertical="center" wrapText="1"/>
    </xf>
    <xf numFmtId="4" fontId="23" fillId="6" borderId="45" xfId="0" applyNumberFormat="1" applyFont="1" applyFill="1" applyBorder="1" applyAlignment="1">
      <alignment horizontal="center" vertical="center" wrapText="1"/>
    </xf>
    <xf numFmtId="4" fontId="34" fillId="0" borderId="57" xfId="0" applyNumberFormat="1" applyFont="1" applyFill="1" applyBorder="1" applyAlignment="1">
      <alignment horizontal="right" vertical="center" wrapText="1"/>
    </xf>
    <xf numFmtId="4" fontId="34" fillId="0" borderId="47" xfId="0" applyNumberFormat="1" applyFont="1" applyFill="1" applyBorder="1" applyAlignment="1">
      <alignment horizontal="right" vertical="center" wrapText="1"/>
    </xf>
    <xf numFmtId="4" fontId="34" fillId="0" borderId="54" xfId="0" applyNumberFormat="1" applyFont="1" applyFill="1" applyBorder="1" applyAlignment="1">
      <alignment horizontal="right" vertical="center" wrapText="1"/>
    </xf>
    <xf numFmtId="4" fontId="34" fillId="0" borderId="58" xfId="0" applyNumberFormat="1" applyFont="1" applyFill="1" applyBorder="1" applyAlignment="1">
      <alignment horizontal="right" vertical="center" wrapText="1"/>
    </xf>
    <xf numFmtId="4" fontId="33" fillId="6" borderId="1" xfId="0" applyNumberFormat="1" applyFont="1" applyFill="1" applyBorder="1" applyAlignment="1">
      <alignment horizontal="right" vertical="center" wrapText="1"/>
    </xf>
    <xf numFmtId="4" fontId="33" fillId="6" borderId="45" xfId="0" applyNumberFormat="1" applyFont="1" applyFill="1" applyBorder="1" applyAlignment="1">
      <alignment horizontal="right" vertical="center" wrapText="1"/>
    </xf>
    <xf numFmtId="4" fontId="29" fillId="0" borderId="0" xfId="0" applyNumberFormat="1" applyFont="1" applyFill="1" applyBorder="1" applyAlignment="1">
      <alignment vertical="center"/>
    </xf>
    <xf numFmtId="4" fontId="41" fillId="0" borderId="0" xfId="0" applyNumberFormat="1" applyFont="1" applyFill="1" applyBorder="1" applyAlignment="1">
      <alignment vertical="center"/>
    </xf>
    <xf numFmtId="4" fontId="33" fillId="6" borderId="45" xfId="0" applyNumberFormat="1" applyFont="1" applyFill="1" applyBorder="1" applyAlignment="1">
      <alignment horizontal="center" vertical="center"/>
    </xf>
    <xf numFmtId="4" fontId="33" fillId="6" borderId="64" xfId="0" applyNumberFormat="1" applyFont="1" applyFill="1" applyBorder="1" applyAlignment="1">
      <alignment horizontal="center" vertical="center"/>
    </xf>
    <xf numFmtId="4" fontId="23" fillId="2" borderId="45" xfId="0" applyNumberFormat="1" applyFont="1" applyFill="1" applyBorder="1" applyAlignment="1">
      <alignment horizontal="center" vertical="center" wrapText="1"/>
    </xf>
    <xf numFmtId="4" fontId="33" fillId="2" borderId="45" xfId="0" applyNumberFormat="1" applyFont="1" applyFill="1" applyBorder="1" applyAlignment="1">
      <alignment horizontal="center" vertical="center" wrapText="1"/>
    </xf>
    <xf numFmtId="4" fontId="33" fillId="2" borderId="4" xfId="0" applyNumberFormat="1" applyFont="1" applyFill="1" applyBorder="1" applyAlignment="1">
      <alignment horizontal="center" vertical="center" wrapText="1"/>
    </xf>
    <xf numFmtId="4" fontId="23" fillId="2" borderId="64" xfId="0" applyNumberFormat="1" applyFont="1" applyFill="1" applyBorder="1" applyAlignment="1">
      <alignment horizontal="left" vertical="center" wrapText="1"/>
    </xf>
    <xf numFmtId="4" fontId="34" fillId="0" borderId="49" xfId="0" applyNumberFormat="1" applyFont="1" applyFill="1" applyBorder="1" applyAlignment="1">
      <alignment horizontal="left" vertical="center" wrapText="1"/>
    </xf>
    <xf numFmtId="4" fontId="34" fillId="0" borderId="58" xfId="0" applyNumberFormat="1" applyFont="1" applyFill="1" applyBorder="1" applyAlignment="1">
      <alignment vertical="center"/>
    </xf>
    <xf numFmtId="4" fontId="34" fillId="0" borderId="88" xfId="0" applyNumberFormat="1" applyFont="1" applyFill="1" applyBorder="1" applyAlignment="1">
      <alignment vertical="center"/>
    </xf>
    <xf numFmtId="4" fontId="34" fillId="0" borderId="49" xfId="0" applyNumberFormat="1" applyFont="1" applyFill="1" applyBorder="1" applyAlignment="1">
      <alignment vertical="center"/>
    </xf>
    <xf numFmtId="4" fontId="34" fillId="0" borderId="80" xfId="0" applyNumberFormat="1" applyFont="1" applyFill="1" applyBorder="1" applyAlignment="1">
      <alignment vertical="center"/>
    </xf>
    <xf numFmtId="4" fontId="38" fillId="0" borderId="92" xfId="0" applyNumberFormat="1" applyFont="1" applyFill="1" applyBorder="1" applyAlignment="1">
      <alignment horizontal="left" vertical="center" wrapText="1"/>
    </xf>
    <xf numFmtId="4" fontId="38" fillId="0" borderId="55" xfId="0" applyNumberFormat="1" applyFont="1" applyFill="1" applyBorder="1" applyAlignment="1">
      <alignment horizontal="left" vertical="center" wrapText="1"/>
    </xf>
    <xf numFmtId="4" fontId="34" fillId="0" borderId="32" xfId="0" applyNumberFormat="1" applyFont="1" applyFill="1" applyBorder="1" applyAlignment="1">
      <alignment vertical="center"/>
    </xf>
    <xf numFmtId="4" fontId="34" fillId="0" borderId="0" xfId="0" applyNumberFormat="1" applyFont="1" applyFill="1" applyBorder="1" applyAlignment="1">
      <alignment vertical="center"/>
    </xf>
    <xf numFmtId="4" fontId="33" fillId="6" borderId="3" xfId="0" applyNumberFormat="1" applyFont="1" applyFill="1" applyBorder="1" applyAlignment="1">
      <alignment horizontal="left" vertical="center"/>
    </xf>
    <xf numFmtId="4" fontId="33" fillId="6" borderId="3" xfId="0" applyNumberFormat="1" applyFont="1" applyFill="1" applyBorder="1" applyAlignment="1">
      <alignment vertical="center"/>
    </xf>
    <xf numFmtId="4" fontId="7" fillId="0" borderId="0" xfId="0" applyNumberFormat="1" applyFont="1" applyBorder="1" applyAlignment="1">
      <alignment vertical="center"/>
    </xf>
    <xf numFmtId="4" fontId="29" fillId="0" borderId="0" xfId="0" applyNumberFormat="1" applyFont="1" applyAlignment="1">
      <alignment horizontal="justify" vertical="center"/>
    </xf>
    <xf numFmtId="4" fontId="34" fillId="0" borderId="0" xfId="0" applyNumberFormat="1" applyFont="1" applyAlignment="1">
      <alignment vertical="center"/>
    </xf>
    <xf numFmtId="0" fontId="42" fillId="0" borderId="0" xfId="3" applyFont="1" applyBorder="1" applyAlignment="1"/>
    <xf numFmtId="4" fontId="34" fillId="0" borderId="57" xfId="0" applyNumberFormat="1" applyFont="1" applyBorder="1" applyAlignment="1" applyProtection="1">
      <alignment horizontal="right" vertical="center"/>
      <protection locked="0"/>
    </xf>
    <xf numFmtId="4" fontId="34" fillId="0" borderId="47" xfId="0" applyNumberFormat="1" applyFont="1" applyBorder="1" applyAlignment="1" applyProtection="1">
      <alignment horizontal="right" vertical="center" wrapText="1"/>
      <protection locked="0"/>
    </xf>
    <xf numFmtId="4" fontId="34" fillId="0" borderId="80" xfId="0" applyNumberFormat="1" applyFont="1" applyBorder="1" applyAlignment="1" applyProtection="1">
      <alignment horizontal="right" vertical="center"/>
      <protection locked="0"/>
    </xf>
    <xf numFmtId="4" fontId="38" fillId="0" borderId="80" xfId="0" applyNumberFormat="1" applyFont="1" applyBorder="1" applyAlignment="1" applyProtection="1">
      <alignment horizontal="right" vertical="center"/>
      <protection locked="0"/>
    </xf>
    <xf numFmtId="4" fontId="38" fillId="0" borderId="49" xfId="0" applyNumberFormat="1" applyFont="1" applyBorder="1" applyAlignment="1" applyProtection="1">
      <alignment horizontal="right" vertical="center" wrapText="1"/>
      <protection locked="0"/>
    </xf>
    <xf numFmtId="0" fontId="42" fillId="0" borderId="0" xfId="3" applyFont="1" applyBorder="1" applyAlignment="1">
      <alignment wrapText="1"/>
    </xf>
    <xf numFmtId="4" fontId="34" fillId="0" borderId="84" xfId="0" applyNumberFormat="1" applyFont="1" applyBorder="1" applyAlignment="1" applyProtection="1">
      <alignment horizontal="right" vertical="center"/>
      <protection locked="0"/>
    </xf>
    <xf numFmtId="4" fontId="34" fillId="0" borderId="83" xfId="0" applyNumberFormat="1" applyFont="1" applyBorder="1" applyAlignment="1" applyProtection="1">
      <alignment horizontal="right" vertical="center" wrapText="1"/>
      <protection locked="0"/>
    </xf>
    <xf numFmtId="4" fontId="34" fillId="0" borderId="102" xfId="0" applyNumberFormat="1" applyFont="1" applyBorder="1" applyAlignment="1" applyProtection="1">
      <alignment horizontal="right" vertical="center"/>
      <protection locked="0"/>
    </xf>
    <xf numFmtId="4" fontId="34" fillId="0" borderId="92" xfId="0" applyNumberFormat="1" applyFont="1" applyBorder="1" applyAlignment="1" applyProtection="1">
      <alignment horizontal="right" vertical="center"/>
      <protection locked="0"/>
    </xf>
    <xf numFmtId="4" fontId="34" fillId="0" borderId="0" xfId="0" applyNumberFormat="1" applyFont="1" applyBorder="1" applyAlignment="1" applyProtection="1">
      <alignment horizontal="right" vertical="center"/>
      <protection locked="0"/>
    </xf>
    <xf numFmtId="4" fontId="34" fillId="0" borderId="32" xfId="0" applyNumberFormat="1" applyFont="1" applyBorder="1" applyAlignment="1" applyProtection="1">
      <alignment horizontal="right" vertical="center" wrapText="1"/>
      <protection locked="0"/>
    </xf>
    <xf numFmtId="4" fontId="33" fillId="2" borderId="5" xfId="0" applyNumberFormat="1" applyFont="1" applyFill="1" applyBorder="1" applyAlignment="1" applyProtection="1">
      <alignment horizontal="right" vertical="center"/>
    </xf>
    <xf numFmtId="4" fontId="33" fillId="6" borderId="45" xfId="0" applyNumberFormat="1" applyFont="1" applyFill="1" applyBorder="1" applyAlignment="1" applyProtection="1">
      <alignment horizontal="right" vertical="center"/>
    </xf>
    <xf numFmtId="4" fontId="33" fillId="0" borderId="0" xfId="0" applyNumberFormat="1" applyFont="1" applyFill="1" applyBorder="1" applyAlignment="1" applyProtection="1">
      <alignment horizontal="justify" vertical="center"/>
      <protection locked="0"/>
    </xf>
    <xf numFmtId="4" fontId="33" fillId="0" borderId="0" xfId="0" applyNumberFormat="1" applyFont="1" applyFill="1" applyBorder="1" applyAlignment="1" applyProtection="1">
      <alignment horizontal="right" vertical="center"/>
    </xf>
    <xf numFmtId="4" fontId="7" fillId="0" borderId="0" xfId="0" applyNumberFormat="1" applyFont="1" applyFill="1" applyAlignment="1">
      <alignment vertical="center"/>
    </xf>
    <xf numFmtId="4" fontId="33" fillId="0" borderId="90" xfId="0" applyNumberFormat="1" applyFont="1" applyBorder="1" applyAlignment="1" applyProtection="1">
      <alignment horizontal="right" vertical="center" wrapText="1"/>
      <protection locked="0"/>
    </xf>
    <xf numFmtId="4" fontId="33" fillId="0" borderId="29" xfId="0" applyNumberFormat="1" applyFont="1" applyFill="1" applyBorder="1" applyAlignment="1" applyProtection="1">
      <alignment horizontal="right" vertical="center" wrapText="1"/>
    </xf>
    <xf numFmtId="4" fontId="33" fillId="0" borderId="45" xfId="0" applyNumberFormat="1" applyFont="1" applyFill="1" applyBorder="1" applyAlignment="1" applyProtection="1">
      <alignment horizontal="right" vertical="center" wrapText="1"/>
      <protection locked="0"/>
    </xf>
    <xf numFmtId="4" fontId="33" fillId="0" borderId="45" xfId="0" applyNumberFormat="1" applyFont="1" applyFill="1" applyBorder="1" applyAlignment="1" applyProtection="1">
      <alignment horizontal="right" vertical="center" wrapText="1"/>
    </xf>
    <xf numFmtId="164" fontId="38" fillId="0" borderId="7" xfId="0" applyNumberFormat="1" applyFont="1" applyBorder="1" applyAlignment="1" applyProtection="1">
      <alignment horizontal="right" vertical="center" wrapText="1"/>
      <protection locked="0"/>
    </xf>
    <xf numFmtId="164" fontId="38" fillId="0" borderId="62" xfId="0" applyNumberFormat="1" applyFont="1" applyBorder="1" applyAlignment="1" applyProtection="1">
      <alignment horizontal="right" vertical="center" wrapText="1"/>
      <protection locked="0"/>
    </xf>
    <xf numFmtId="164" fontId="38" fillId="0" borderId="61" xfId="0" applyNumberFormat="1" applyFont="1" applyBorder="1" applyAlignment="1" applyProtection="1">
      <alignment horizontal="right" vertical="center" wrapText="1"/>
      <protection locked="0"/>
    </xf>
    <xf numFmtId="164" fontId="38" fillId="0" borderId="50" xfId="0" applyNumberFormat="1" applyFont="1" applyBorder="1" applyAlignment="1" applyProtection="1">
      <alignment horizontal="right" vertical="center" wrapText="1"/>
      <protection locked="0"/>
    </xf>
    <xf numFmtId="4" fontId="30" fillId="0" borderId="0" xfId="0" applyNumberFormat="1" applyFont="1" applyAlignment="1" applyProtection="1">
      <alignment vertical="center"/>
      <protection locked="0"/>
    </xf>
    <xf numFmtId="4" fontId="23" fillId="2" borderId="89" xfId="0" applyNumberFormat="1" applyFont="1" applyFill="1" applyBorder="1" applyAlignment="1" applyProtection="1">
      <alignment horizontal="center" vertical="center" wrapText="1"/>
      <protection locked="0"/>
    </xf>
    <xf numFmtId="4" fontId="33" fillId="2" borderId="45" xfId="0" applyNumberFormat="1" applyFont="1" applyFill="1" applyBorder="1" applyAlignment="1" applyProtection="1">
      <alignment horizontal="right" vertical="center"/>
    </xf>
    <xf numFmtId="4" fontId="33" fillId="0" borderId="88" xfId="0" applyNumberFormat="1" applyFont="1" applyFill="1" applyBorder="1" applyAlignment="1" applyProtection="1">
      <alignment horizontal="right" vertical="center"/>
      <protection locked="0"/>
    </xf>
    <xf numFmtId="4" fontId="33" fillId="0" borderId="58" xfId="0" applyNumberFormat="1" applyFont="1" applyFill="1" applyBorder="1" applyAlignment="1" applyProtection="1">
      <alignment horizontal="right" vertical="center"/>
      <protection locked="0"/>
    </xf>
    <xf numFmtId="4" fontId="34" fillId="0" borderId="88" xfId="0" applyNumberFormat="1" applyFont="1" applyFill="1" applyBorder="1" applyAlignment="1" applyProtection="1">
      <alignment horizontal="right" vertical="center"/>
      <protection locked="0"/>
    </xf>
    <xf numFmtId="4" fontId="34" fillId="0" borderId="58" xfId="0" applyNumberFormat="1" applyFont="1" applyFill="1" applyBorder="1" applyAlignment="1" applyProtection="1">
      <alignment horizontal="right" vertical="center"/>
      <protection locked="0"/>
    </xf>
    <xf numFmtId="4" fontId="34" fillId="0" borderId="80" xfId="0" applyNumberFormat="1" applyFont="1" applyFill="1" applyBorder="1" applyAlignment="1" applyProtection="1">
      <alignment horizontal="right" vertical="center"/>
      <protection locked="0"/>
    </xf>
    <xf numFmtId="4" fontId="34" fillId="0" borderId="49" xfId="0" applyNumberFormat="1" applyFont="1" applyFill="1" applyBorder="1" applyAlignment="1" applyProtection="1">
      <alignment horizontal="right" vertical="center"/>
      <protection locked="0"/>
    </xf>
    <xf numFmtId="4" fontId="34" fillId="0" borderId="49" xfId="0" applyNumberFormat="1" applyFont="1" applyBorder="1" applyAlignment="1" applyProtection="1">
      <alignment horizontal="right" vertical="center"/>
      <protection locked="0"/>
    </xf>
    <xf numFmtId="4" fontId="34" fillId="0" borderId="83" xfId="0" applyNumberFormat="1" applyFont="1" applyBorder="1" applyAlignment="1" applyProtection="1">
      <alignment horizontal="right" vertical="center"/>
      <protection locked="0"/>
    </xf>
    <xf numFmtId="4" fontId="34" fillId="0" borderId="103" xfId="0" applyNumberFormat="1" applyFont="1" applyBorder="1" applyAlignment="1" applyProtection="1">
      <alignment horizontal="right" vertical="center"/>
      <protection locked="0"/>
    </xf>
    <xf numFmtId="4" fontId="34" fillId="0" borderId="53" xfId="0" applyNumberFormat="1" applyFont="1" applyBorder="1" applyAlignment="1" applyProtection="1">
      <alignment horizontal="right" vertical="center"/>
      <protection locked="0"/>
    </xf>
    <xf numFmtId="4" fontId="33" fillId="2" borderId="5" xfId="0" applyNumberFormat="1" applyFont="1" applyFill="1" applyBorder="1" applyAlignment="1" applyProtection="1">
      <alignment vertical="center"/>
      <protection locked="0"/>
    </xf>
    <xf numFmtId="4" fontId="23" fillId="2" borderId="3" xfId="0" applyNumberFormat="1" applyFont="1" applyFill="1" applyBorder="1" applyAlignment="1" applyProtection="1">
      <alignment horizontal="center" vertical="center" wrapText="1"/>
      <protection locked="0"/>
    </xf>
    <xf numFmtId="4" fontId="33" fillId="0" borderId="58" xfId="0" applyNumberFormat="1" applyFont="1" applyBorder="1" applyAlignment="1" applyProtection="1">
      <alignment vertical="center"/>
      <protection locked="0"/>
    </xf>
    <xf numFmtId="4" fontId="38" fillId="0" borderId="62" xfId="0" applyNumberFormat="1" applyFont="1" applyBorder="1" applyAlignment="1" applyProtection="1">
      <alignment vertical="center"/>
      <protection locked="0"/>
    </xf>
    <xf numFmtId="4" fontId="33" fillId="0" borderId="62" xfId="0" applyNumberFormat="1" applyFont="1" applyBorder="1" applyAlignment="1" applyProtection="1">
      <alignment vertical="center"/>
      <protection locked="0"/>
    </xf>
    <xf numFmtId="4" fontId="38" fillId="0" borderId="50" xfId="0" applyNumberFormat="1" applyFont="1" applyBorder="1" applyAlignment="1" applyProtection="1">
      <alignment horizontal="right" vertical="center"/>
      <protection locked="0"/>
    </xf>
    <xf numFmtId="4" fontId="33" fillId="2" borderId="45" xfId="0" applyNumberFormat="1" applyFont="1" applyFill="1" applyBorder="1" applyAlignment="1" applyProtection="1">
      <alignment vertical="center"/>
    </xf>
    <xf numFmtId="4" fontId="34" fillId="0" borderId="0" xfId="0" applyNumberFormat="1" applyFont="1" applyAlignment="1">
      <alignment horizontal="justify" vertical="center"/>
    </xf>
    <xf numFmtId="4" fontId="23" fillId="2" borderId="3" xfId="0" applyNumberFormat="1" applyFont="1" applyFill="1" applyBorder="1" applyAlignment="1">
      <alignment horizontal="center" vertical="center" wrapText="1"/>
    </xf>
    <xf numFmtId="4" fontId="34" fillId="0" borderId="68" xfId="0" applyNumberFormat="1" applyFont="1" applyBorder="1" applyAlignment="1">
      <alignment vertical="center" wrapText="1"/>
    </xf>
    <xf numFmtId="4" fontId="34" fillId="0" borderId="66" xfId="0" applyNumberFormat="1" applyFont="1" applyBorder="1" applyAlignment="1">
      <alignment vertical="center" wrapText="1"/>
    </xf>
    <xf numFmtId="4" fontId="44" fillId="0" borderId="0" xfId="0" applyNumberFormat="1" applyFont="1" applyFill="1" applyAlignment="1" applyProtection="1">
      <alignment vertical="center"/>
      <protection locked="0"/>
    </xf>
    <xf numFmtId="4" fontId="45" fillId="0" borderId="0" xfId="0" applyNumberFormat="1" applyFont="1" applyFill="1" applyAlignment="1" applyProtection="1">
      <alignment vertical="center"/>
      <protection locked="0"/>
    </xf>
    <xf numFmtId="4" fontId="33" fillId="2" borderId="29" xfId="0" applyNumberFormat="1" applyFont="1" applyFill="1" applyBorder="1" applyAlignment="1" applyProtection="1">
      <alignment horizontal="center" vertical="center" wrapText="1"/>
      <protection locked="0"/>
    </xf>
    <xf numFmtId="4" fontId="34" fillId="2" borderId="68" xfId="0" applyNumberFormat="1" applyFont="1" applyFill="1" applyBorder="1" applyAlignment="1" applyProtection="1">
      <alignment horizontal="center" vertical="center" wrapText="1"/>
      <protection locked="0"/>
    </xf>
    <xf numFmtId="4" fontId="34" fillId="2" borderId="67" xfId="0" applyNumberFormat="1" applyFont="1" applyFill="1" applyBorder="1" applyAlignment="1" applyProtection="1">
      <alignment horizontal="center" vertical="center" wrapText="1"/>
      <protection locked="0"/>
    </xf>
    <xf numFmtId="4" fontId="34" fillId="2" borderId="2" xfId="0" applyNumberFormat="1" applyFont="1" applyFill="1" applyBorder="1" applyAlignment="1" applyProtection="1">
      <alignment horizontal="center" vertical="center" wrapText="1"/>
      <protection locked="0"/>
    </xf>
    <xf numFmtId="4" fontId="4" fillId="2" borderId="104" xfId="0" applyNumberFormat="1" applyFont="1" applyFill="1" applyBorder="1" applyAlignment="1" applyProtection="1">
      <alignment horizontal="center" vertical="center" wrapText="1"/>
      <protection locked="0"/>
    </xf>
    <xf numFmtId="4" fontId="34" fillId="2" borderId="104" xfId="0" applyNumberFormat="1" applyFont="1" applyFill="1" applyBorder="1" applyAlignment="1" applyProtection="1">
      <alignment horizontal="center" vertical="center" wrapText="1"/>
      <protection locked="0"/>
    </xf>
    <xf numFmtId="4" fontId="34" fillId="2" borderId="1" xfId="0" applyNumberFormat="1" applyFont="1" applyFill="1" applyBorder="1" applyAlignment="1" applyProtection="1">
      <alignment horizontal="center" vertical="center" wrapText="1"/>
      <protection locked="0"/>
    </xf>
    <xf numFmtId="4" fontId="33" fillId="2" borderId="64" xfId="0" applyNumberFormat="1" applyFont="1" applyFill="1" applyBorder="1" applyAlignment="1" applyProtection="1">
      <alignment horizontal="center" vertical="center" wrapText="1"/>
      <protection locked="0"/>
    </xf>
    <xf numFmtId="4" fontId="33" fillId="0" borderId="86" xfId="0" applyNumberFormat="1" applyFont="1" applyFill="1" applyBorder="1" applyAlignment="1" applyProtection="1">
      <alignment horizontal="right" vertical="center" wrapText="1"/>
      <protection locked="0"/>
    </xf>
    <xf numFmtId="4" fontId="33" fillId="0" borderId="104" xfId="0" applyNumberFormat="1" applyFont="1" applyFill="1" applyBorder="1" applyAlignment="1" applyProtection="1">
      <alignment horizontal="right" vertical="center" wrapText="1"/>
      <protection locked="0"/>
    </xf>
    <xf numFmtId="4" fontId="33" fillId="0" borderId="5" xfId="0" applyNumberFormat="1" applyFont="1" applyFill="1" applyBorder="1" applyAlignment="1" applyProtection="1">
      <alignment horizontal="right" vertical="center" wrapText="1"/>
      <protection locked="0"/>
    </xf>
    <xf numFmtId="4" fontId="33" fillId="0" borderId="101" xfId="0" applyNumberFormat="1" applyFont="1" applyFill="1" applyBorder="1" applyAlignment="1" applyProtection="1">
      <alignment horizontal="right" vertical="center" wrapText="1"/>
      <protection locked="0"/>
    </xf>
    <xf numFmtId="4" fontId="33" fillId="0" borderId="4" xfId="0" applyNumberFormat="1" applyFont="1" applyFill="1" applyBorder="1" applyAlignment="1" applyProtection="1">
      <alignment horizontal="right" vertical="center" wrapText="1"/>
      <protection locked="0"/>
    </xf>
    <xf numFmtId="4" fontId="33" fillId="0" borderId="45" xfId="0" applyNumberFormat="1" applyFont="1" applyFill="1" applyBorder="1" applyAlignment="1" applyProtection="1">
      <alignment vertical="center" wrapText="1"/>
      <protection locked="0"/>
    </xf>
    <xf numFmtId="4" fontId="33" fillId="0" borderId="86" xfId="0" applyNumberFormat="1" applyFont="1" applyFill="1" applyBorder="1" applyAlignment="1" applyProtection="1">
      <alignment vertical="center" wrapText="1"/>
      <protection locked="0"/>
    </xf>
    <xf numFmtId="4" fontId="33" fillId="0" borderId="104" xfId="0" applyNumberFormat="1" applyFont="1" applyFill="1" applyBorder="1" applyAlignment="1" applyProtection="1">
      <alignment vertical="center" wrapText="1"/>
      <protection locked="0"/>
    </xf>
    <xf numFmtId="4" fontId="33" fillId="0" borderId="101" xfId="0" applyNumberFormat="1" applyFont="1" applyFill="1" applyBorder="1" applyAlignment="1" applyProtection="1">
      <alignment vertical="center" wrapText="1"/>
      <protection locked="0"/>
    </xf>
    <xf numFmtId="4" fontId="38" fillId="0" borderId="58" xfId="0" applyNumberFormat="1" applyFont="1" applyFill="1" applyBorder="1" applyAlignment="1" applyProtection="1">
      <alignment horizontal="left" vertical="center" wrapText="1"/>
      <protection locked="0"/>
    </xf>
    <xf numFmtId="4" fontId="38" fillId="0" borderId="60" xfId="0" applyNumberFormat="1" applyFont="1" applyFill="1" applyBorder="1" applyAlignment="1" applyProtection="1">
      <alignment horizontal="right" vertical="center" wrapText="1"/>
      <protection locked="0"/>
    </xf>
    <xf numFmtId="4" fontId="38" fillId="0" borderId="61" xfId="0" applyNumberFormat="1" applyFont="1" applyFill="1" applyBorder="1" applyAlignment="1" applyProtection="1">
      <alignment horizontal="right" vertical="center" wrapText="1"/>
      <protection locked="0"/>
    </xf>
    <xf numFmtId="4" fontId="38" fillId="0" borderId="62" xfId="0" applyNumberFormat="1" applyFont="1" applyFill="1" applyBorder="1" applyAlignment="1" applyProtection="1">
      <alignment horizontal="right" vertical="center" wrapText="1"/>
      <protection locked="0"/>
    </xf>
    <xf numFmtId="4" fontId="38" fillId="0" borderId="7" xfId="0" applyNumberFormat="1" applyFont="1" applyFill="1" applyBorder="1" applyAlignment="1" applyProtection="1">
      <alignment horizontal="right" vertical="center" wrapText="1"/>
      <protection locked="0"/>
    </xf>
    <xf numFmtId="4" fontId="38" fillId="0" borderId="105" xfId="0" applyNumberFormat="1" applyFont="1" applyFill="1" applyBorder="1" applyAlignment="1" applyProtection="1">
      <alignment horizontal="right" vertical="center" wrapText="1"/>
      <protection locked="0"/>
    </xf>
    <xf numFmtId="4" fontId="38" fillId="0" borderId="88" xfId="0" applyNumberFormat="1" applyFont="1" applyFill="1" applyBorder="1" applyAlignment="1" applyProtection="1">
      <alignment horizontal="right" vertical="center" wrapText="1"/>
      <protection locked="0"/>
    </xf>
    <xf numFmtId="4" fontId="39" fillId="0" borderId="29" xfId="0" applyNumberFormat="1" applyFont="1" applyFill="1" applyBorder="1" applyAlignment="1" applyProtection="1">
      <alignment horizontal="right" vertical="center" wrapText="1"/>
    </xf>
    <xf numFmtId="4" fontId="38" fillId="0" borderId="49" xfId="0" applyNumberFormat="1" applyFont="1" applyFill="1" applyBorder="1" applyAlignment="1" applyProtection="1">
      <alignment horizontal="left" vertical="center" wrapText="1"/>
      <protection locked="0"/>
    </xf>
    <xf numFmtId="4" fontId="38" fillId="0" borderId="63" xfId="0" applyNumberFormat="1" applyFont="1" applyFill="1" applyBorder="1" applyAlignment="1" applyProtection="1">
      <alignment horizontal="right" vertical="center" wrapText="1"/>
      <protection locked="0"/>
    </xf>
    <xf numFmtId="4" fontId="38" fillId="0" borderId="12" xfId="0" applyNumberFormat="1" applyFont="1" applyFill="1" applyBorder="1" applyAlignment="1" applyProtection="1">
      <alignment horizontal="right" vertical="center" wrapText="1"/>
      <protection locked="0"/>
    </xf>
    <xf numFmtId="4" fontId="38" fillId="0" borderId="50" xfId="0" applyNumberFormat="1" applyFont="1" applyFill="1" applyBorder="1" applyAlignment="1" applyProtection="1">
      <alignment horizontal="right" vertical="center" wrapText="1"/>
      <protection locked="0"/>
    </xf>
    <xf numFmtId="4" fontId="38" fillId="0" borderId="59" xfId="0" applyNumberFormat="1" applyFont="1" applyFill="1" applyBorder="1" applyAlignment="1" applyProtection="1">
      <alignment horizontal="right" vertical="center" wrapText="1"/>
      <protection locked="0"/>
    </xf>
    <xf numFmtId="4" fontId="38" fillId="0" borderId="80" xfId="0" applyNumberFormat="1" applyFont="1" applyFill="1" applyBorder="1" applyAlignment="1" applyProtection="1">
      <alignment horizontal="right" vertical="center" wrapText="1"/>
      <protection locked="0"/>
    </xf>
    <xf numFmtId="4" fontId="39" fillId="0" borderId="49" xfId="0" applyNumberFormat="1" applyFont="1" applyFill="1" applyBorder="1" applyAlignment="1" applyProtection="1">
      <alignment horizontal="right" vertical="center" wrapText="1"/>
    </xf>
    <xf numFmtId="4" fontId="46" fillId="0" borderId="49" xfId="0" applyNumberFormat="1" applyFont="1" applyFill="1" applyBorder="1" applyAlignment="1" applyProtection="1">
      <alignment horizontal="left" vertical="center" wrapText="1"/>
      <protection locked="0"/>
    </xf>
    <xf numFmtId="4" fontId="39" fillId="0" borderId="32" xfId="0" applyNumberFormat="1" applyFont="1" applyFill="1" applyBorder="1" applyAlignment="1" applyProtection="1">
      <alignment horizontal="right" vertical="center" wrapText="1"/>
    </xf>
    <xf numFmtId="4" fontId="38" fillId="0" borderId="58" xfId="0" applyNumberFormat="1" applyFont="1" applyFill="1" applyBorder="1" applyAlignment="1" applyProtection="1">
      <alignment vertical="center" wrapText="1"/>
      <protection locked="0"/>
    </xf>
    <xf numFmtId="4" fontId="38" fillId="0" borderId="49" xfId="0" applyNumberFormat="1" applyFont="1" applyFill="1" applyBorder="1" applyAlignment="1" applyProtection="1">
      <alignment vertical="center" wrapText="1"/>
      <protection locked="0"/>
    </xf>
    <xf numFmtId="4" fontId="46" fillId="0" borderId="49" xfId="0" applyNumberFormat="1" applyFont="1" applyFill="1" applyBorder="1" applyAlignment="1" applyProtection="1">
      <alignment vertical="center" wrapText="1"/>
      <protection locked="0"/>
    </xf>
    <xf numFmtId="4" fontId="23" fillId="2" borderId="45" xfId="0" applyNumberFormat="1" applyFont="1" applyFill="1" applyBorder="1" applyAlignment="1">
      <alignment horizontal="left" vertical="center" wrapText="1"/>
    </xf>
    <xf numFmtId="4" fontId="33" fillId="2" borderId="86" xfId="0" applyNumberFormat="1" applyFont="1" applyFill="1" applyBorder="1" applyAlignment="1" applyProtection="1">
      <alignment horizontal="right" vertical="center" wrapText="1"/>
    </xf>
    <xf numFmtId="4" fontId="28" fillId="0" borderId="0" xfId="0" applyNumberFormat="1" applyFont="1" applyAlignment="1">
      <alignment horizontal="left" vertical="center"/>
    </xf>
    <xf numFmtId="4" fontId="47" fillId="2" borderId="6" xfId="0" applyNumberFormat="1" applyFont="1" applyFill="1" applyBorder="1" applyAlignment="1" applyProtection="1">
      <alignment horizontal="center" vertical="center" wrapText="1"/>
      <protection locked="0"/>
    </xf>
    <xf numFmtId="4" fontId="47" fillId="6" borderId="29" xfId="0" applyNumberFormat="1" applyFont="1" applyFill="1" applyBorder="1" applyAlignment="1" applyProtection="1">
      <alignment horizontal="center" vertical="center" wrapText="1"/>
      <protection locked="0"/>
    </xf>
    <xf numFmtId="4" fontId="33" fillId="0" borderId="47" xfId="0" applyNumberFormat="1" applyFont="1" applyBorder="1" applyAlignment="1" applyProtection="1">
      <alignment horizontal="right" vertical="center" wrapText="1"/>
      <protection locked="0"/>
    </xf>
    <xf numFmtId="4" fontId="33" fillId="0" borderId="0" xfId="0" applyNumberFormat="1" applyFont="1" applyFill="1" applyBorder="1" applyAlignment="1">
      <alignment horizontal="left" vertical="center"/>
    </xf>
    <xf numFmtId="4" fontId="33" fillId="0" borderId="49" xfId="0" applyNumberFormat="1" applyFont="1" applyBorder="1" applyAlignment="1" applyProtection="1">
      <alignment horizontal="right" vertical="center" wrapText="1"/>
      <protection locked="0"/>
    </xf>
    <xf numFmtId="4" fontId="33" fillId="0" borderId="0" xfId="0" applyNumberFormat="1" applyFont="1" applyFill="1" applyBorder="1" applyAlignment="1">
      <alignment horizontal="center" vertical="center"/>
    </xf>
    <xf numFmtId="4" fontId="34" fillId="0" borderId="0" xfId="0" applyNumberFormat="1" applyFont="1" applyFill="1" applyBorder="1" applyAlignment="1">
      <alignment horizontal="right" vertical="center"/>
    </xf>
    <xf numFmtId="4" fontId="33" fillId="0" borderId="49" xfId="0" applyNumberFormat="1" applyFont="1" applyFill="1" applyBorder="1" applyAlignment="1" applyProtection="1">
      <alignment horizontal="right" vertical="center" wrapText="1"/>
    </xf>
    <xf numFmtId="4" fontId="34" fillId="0" borderId="49" xfId="0" applyNumberFormat="1" applyFont="1" applyFill="1" applyBorder="1" applyAlignment="1" applyProtection="1">
      <alignment horizontal="right" vertical="center" wrapText="1"/>
      <protection locked="0"/>
    </xf>
    <xf numFmtId="4" fontId="38" fillId="0" borderId="49" xfId="0" applyNumberFormat="1" applyFont="1" applyFill="1" applyBorder="1" applyAlignment="1" applyProtection="1">
      <alignment horizontal="right" vertical="center" wrapText="1"/>
      <protection locked="0"/>
    </xf>
    <xf numFmtId="0" fontId="10" fillId="4" borderId="106" xfId="0" applyFont="1" applyFill="1" applyBorder="1" applyAlignment="1">
      <alignment horizontal="center" wrapText="1"/>
    </xf>
    <xf numFmtId="0" fontId="10" fillId="4" borderId="107" xfId="0" applyFont="1" applyFill="1" applyBorder="1" applyAlignment="1">
      <alignment horizontal="center" wrapText="1"/>
    </xf>
    <xf numFmtId="0" fontId="10" fillId="4" borderId="68" xfId="0" applyFont="1" applyFill="1" applyBorder="1" applyAlignment="1">
      <alignment horizontal="center" wrapText="1"/>
    </xf>
    <xf numFmtId="0" fontId="10" fillId="4" borderId="69" xfId="0" applyFont="1" applyFill="1" applyBorder="1" applyAlignment="1">
      <alignment horizontal="center" wrapText="1"/>
    </xf>
    <xf numFmtId="0" fontId="10" fillId="4" borderId="74" xfId="0" applyFont="1" applyFill="1" applyBorder="1" applyAlignment="1">
      <alignment horizontal="center" wrapText="1"/>
    </xf>
    <xf numFmtId="0" fontId="15" fillId="0" borderId="70" xfId="0" applyFont="1" applyBorder="1" applyAlignment="1">
      <alignment wrapText="1"/>
    </xf>
    <xf numFmtId="2" fontId="15" fillId="0" borderId="7" xfId="0" applyNumberFormat="1" applyFont="1" applyFill="1" applyBorder="1" applyAlignment="1">
      <alignment wrapText="1"/>
    </xf>
    <xf numFmtId="4" fontId="22" fillId="0" borderId="7" xfId="0" applyNumberFormat="1" applyFont="1" applyFill="1" applyBorder="1" applyAlignment="1">
      <alignment vertical="center" wrapText="1"/>
    </xf>
    <xf numFmtId="4" fontId="22" fillId="0" borderId="100" xfId="0" applyNumberFormat="1" applyFont="1" applyFill="1" applyBorder="1" applyAlignment="1">
      <alignment vertical="center" wrapText="1"/>
    </xf>
    <xf numFmtId="4" fontId="23" fillId="2" borderId="73" xfId="0" applyNumberFormat="1" applyFont="1" applyFill="1" applyBorder="1" applyAlignment="1">
      <alignment vertical="center" wrapText="1"/>
    </xf>
    <xf numFmtId="4" fontId="23" fillId="2" borderId="69" xfId="0" applyNumberFormat="1" applyFont="1" applyFill="1" applyBorder="1" applyAlignment="1">
      <alignment horizontal="right" vertical="center" wrapText="1"/>
    </xf>
    <xf numFmtId="4" fontId="23" fillId="2" borderId="74" xfId="0" applyNumberFormat="1" applyFont="1" applyFill="1" applyBorder="1" applyAlignment="1">
      <alignment horizontal="right" vertical="center" wrapText="1"/>
    </xf>
    <xf numFmtId="4" fontId="23" fillId="0" borderId="32" xfId="0" applyNumberFormat="1" applyFont="1" applyBorder="1" applyAlignment="1">
      <alignment horizontal="center" vertical="center"/>
    </xf>
    <xf numFmtId="4" fontId="22" fillId="0" borderId="49" xfId="0" applyNumberFormat="1" applyFont="1" applyBorder="1" applyAlignment="1">
      <alignment horizontal="right" vertical="center"/>
    </xf>
    <xf numFmtId="4" fontId="23" fillId="6" borderId="45" xfId="0" applyNumberFormat="1" applyFont="1" applyFill="1" applyBorder="1" applyAlignment="1">
      <alignment horizontal="right" vertical="center"/>
    </xf>
    <xf numFmtId="4" fontId="33" fillId="2" borderId="3" xfId="0" applyNumberFormat="1" applyFont="1" applyFill="1" applyBorder="1" applyAlignment="1">
      <alignment horizontal="left" vertical="center"/>
    </xf>
    <xf numFmtId="4" fontId="33" fillId="2" borderId="4" xfId="0" applyNumberFormat="1" applyFont="1" applyFill="1" applyBorder="1" applyAlignment="1">
      <alignment horizontal="left" vertical="center"/>
    </xf>
    <xf numFmtId="4" fontId="33" fillId="2" borderId="5" xfId="0" applyNumberFormat="1" applyFont="1" applyFill="1" applyBorder="1" applyAlignment="1">
      <alignment horizontal="left" vertical="center"/>
    </xf>
    <xf numFmtId="4" fontId="7" fillId="3" borderId="0" xfId="0" applyNumberFormat="1" applyFont="1" applyFill="1" applyAlignment="1">
      <alignment vertical="center"/>
    </xf>
    <xf numFmtId="4" fontId="22" fillId="3" borderId="0" xfId="0" applyNumberFormat="1" applyFont="1" applyFill="1" applyBorder="1" applyAlignment="1">
      <alignment horizontal="left" vertical="center"/>
    </xf>
    <xf numFmtId="4" fontId="22" fillId="3" borderId="0" xfId="0" applyNumberFormat="1" applyFont="1" applyFill="1" applyBorder="1" applyAlignment="1">
      <alignment vertical="center"/>
    </xf>
    <xf numFmtId="4" fontId="23" fillId="3" borderId="45" xfId="0" applyNumberFormat="1" applyFont="1" applyFill="1" applyBorder="1" applyAlignment="1">
      <alignment horizontal="center" vertical="center" wrapText="1"/>
    </xf>
    <xf numFmtId="4" fontId="22" fillId="0" borderId="57" xfId="0" applyNumberFormat="1" applyFont="1" applyFill="1" applyBorder="1" applyAlignment="1">
      <alignment horizontal="right" vertical="center" wrapText="1"/>
    </xf>
    <xf numFmtId="4" fontId="22" fillId="0" borderId="47" xfId="0" applyNumberFormat="1" applyFont="1" applyFill="1" applyBorder="1" applyAlignment="1">
      <alignment horizontal="right" vertical="center" wrapText="1"/>
    </xf>
    <xf numFmtId="4" fontId="22" fillId="0" borderId="88" xfId="0" applyNumberFormat="1" applyFont="1" applyFill="1" applyBorder="1" applyAlignment="1">
      <alignment horizontal="right" vertical="center" wrapText="1"/>
    </xf>
    <xf numFmtId="4" fontId="22" fillId="0" borderId="58" xfId="0" applyNumberFormat="1" applyFont="1" applyFill="1" applyBorder="1" applyAlignment="1">
      <alignment horizontal="right" vertical="center" wrapText="1"/>
    </xf>
    <xf numFmtId="4" fontId="22" fillId="0" borderId="84" xfId="0" applyNumberFormat="1" applyFont="1" applyFill="1" applyBorder="1" applyAlignment="1">
      <alignment horizontal="right" vertical="center" wrapText="1"/>
    </xf>
    <xf numFmtId="4" fontId="22" fillId="0" borderId="83" xfId="0" applyNumberFormat="1" applyFont="1" applyFill="1" applyBorder="1" applyAlignment="1">
      <alignment horizontal="right" vertical="center" wrapText="1"/>
    </xf>
    <xf numFmtId="4" fontId="22" fillId="0" borderId="103" xfId="0" applyNumberFormat="1" applyFont="1" applyFill="1" applyBorder="1" applyAlignment="1">
      <alignment horizontal="right" vertical="center" wrapText="1"/>
    </xf>
    <xf numFmtId="4" fontId="22" fillId="0" borderId="53" xfId="0" applyNumberFormat="1" applyFont="1" applyFill="1" applyBorder="1" applyAlignment="1">
      <alignment horizontal="right" vertical="center" wrapText="1"/>
    </xf>
    <xf numFmtId="4" fontId="28" fillId="0" borderId="0" xfId="0" applyNumberFormat="1" applyFont="1" applyAlignment="1" applyProtection="1">
      <alignment horizontal="left" vertical="center"/>
      <protection locked="0"/>
    </xf>
    <xf numFmtId="4" fontId="29" fillId="0" borderId="0" xfId="0" applyNumberFormat="1" applyFont="1" applyAlignment="1" applyProtection="1">
      <alignment vertical="center"/>
      <protection locked="0"/>
    </xf>
    <xf numFmtId="4" fontId="33" fillId="2" borderId="3" xfId="0" applyNumberFormat="1" applyFont="1" applyFill="1" applyBorder="1" applyAlignment="1" applyProtection="1">
      <alignment horizontal="center" vertical="center"/>
      <protection locked="0"/>
    </xf>
    <xf numFmtId="4" fontId="23" fillId="6" borderId="6" xfId="0" applyNumberFormat="1" applyFont="1" applyFill="1" applyBorder="1" applyAlignment="1" applyProtection="1">
      <alignment horizontal="center" vertical="center" wrapText="1"/>
      <protection locked="0"/>
    </xf>
    <xf numFmtId="4" fontId="23" fillId="0" borderId="3" xfId="0" applyNumberFormat="1" applyFont="1" applyFill="1" applyBorder="1" applyAlignment="1" applyProtection="1">
      <alignment vertical="center" wrapText="1"/>
      <protection locked="0"/>
    </xf>
    <xf numFmtId="4" fontId="33" fillId="0" borderId="45" xfId="0" applyNumberFormat="1" applyFont="1" applyFill="1" applyBorder="1" applyAlignment="1" applyProtection="1">
      <alignment vertical="center"/>
    </xf>
    <xf numFmtId="4" fontId="46" fillId="0" borderId="47" xfId="0" applyNumberFormat="1" applyFont="1" applyFill="1" applyBorder="1" applyAlignment="1" applyProtection="1">
      <alignment vertical="center"/>
      <protection locked="0"/>
    </xf>
    <xf numFmtId="4" fontId="34" fillId="0" borderId="47" xfId="0" applyNumberFormat="1" applyFont="1" applyBorder="1" applyAlignment="1" applyProtection="1">
      <alignment vertical="center"/>
      <protection locked="0"/>
    </xf>
    <xf numFmtId="4" fontId="46" fillId="0" borderId="49" xfId="0" applyNumberFormat="1" applyFont="1" applyFill="1" applyBorder="1" applyAlignment="1" applyProtection="1">
      <alignment vertical="center"/>
      <protection locked="0"/>
    </xf>
    <xf numFmtId="4" fontId="34" fillId="0" borderId="49" xfId="0" applyNumberFormat="1" applyFont="1" applyBorder="1" applyAlignment="1" applyProtection="1">
      <alignment vertical="center"/>
      <protection locked="0"/>
    </xf>
    <xf numFmtId="4" fontId="34" fillId="0" borderId="50" xfId="0" applyNumberFormat="1" applyFont="1" applyBorder="1" applyAlignment="1" applyProtection="1">
      <alignment vertical="center"/>
      <protection locked="0"/>
    </xf>
    <xf numFmtId="4" fontId="46" fillId="0" borderId="53" xfId="0" applyNumberFormat="1" applyFont="1" applyFill="1" applyBorder="1" applyAlignment="1" applyProtection="1">
      <alignment vertical="center"/>
      <protection locked="0"/>
    </xf>
    <xf numFmtId="4" fontId="34" fillId="0" borderId="53" xfId="0" applyNumberFormat="1" applyFont="1" applyBorder="1" applyAlignment="1" applyProtection="1">
      <alignment vertical="center"/>
      <protection locked="0"/>
    </xf>
    <xf numFmtId="4" fontId="34" fillId="0" borderId="54" xfId="0" applyNumberFormat="1" applyFont="1" applyBorder="1" applyAlignment="1" applyProtection="1">
      <alignment vertical="center"/>
      <protection locked="0"/>
    </xf>
    <xf numFmtId="4" fontId="34" fillId="0" borderId="58" xfId="0" applyNumberFormat="1" applyFont="1" applyBorder="1" applyAlignment="1" applyProtection="1">
      <alignment vertical="center"/>
      <protection locked="0"/>
    </xf>
    <xf numFmtId="4" fontId="34" fillId="0" borderId="62" xfId="0" applyNumberFormat="1" applyFont="1" applyBorder="1" applyAlignment="1" applyProtection="1">
      <alignment vertical="center"/>
      <protection locked="0"/>
    </xf>
    <xf numFmtId="4" fontId="46" fillId="0" borderId="92" xfId="0" applyNumberFormat="1" applyFont="1" applyFill="1" applyBorder="1" applyAlignment="1" applyProtection="1">
      <alignment vertical="center"/>
      <protection locked="0"/>
    </xf>
    <xf numFmtId="4" fontId="46" fillId="0" borderId="97" xfId="0" applyNumberFormat="1" applyFont="1" applyFill="1" applyBorder="1" applyAlignment="1" applyProtection="1">
      <alignment vertical="center"/>
      <protection locked="0"/>
    </xf>
    <xf numFmtId="4" fontId="46" fillId="0" borderId="93" xfId="0" applyNumberFormat="1" applyFont="1" applyFill="1" applyBorder="1" applyAlignment="1" applyProtection="1">
      <alignment vertical="center"/>
      <protection locked="0"/>
    </xf>
    <xf numFmtId="4" fontId="46" fillId="0" borderId="55" xfId="0" applyNumberFormat="1" applyFont="1" applyFill="1" applyBorder="1" applyAlignment="1" applyProtection="1">
      <alignment vertical="center"/>
      <protection locked="0"/>
    </xf>
    <xf numFmtId="4" fontId="34" fillId="0" borderId="32" xfId="0" applyNumberFormat="1" applyFont="1" applyBorder="1" applyAlignment="1" applyProtection="1">
      <alignment vertical="center"/>
      <protection locked="0"/>
    </xf>
    <xf numFmtId="4" fontId="46" fillId="0" borderId="79" xfId="0" applyNumberFormat="1" applyFont="1" applyFill="1" applyBorder="1" applyAlignment="1" applyProtection="1">
      <alignment vertical="center"/>
      <protection locked="0"/>
    </xf>
    <xf numFmtId="0" fontId="24" fillId="0" borderId="74" xfId="0" applyFont="1" applyBorder="1"/>
    <xf numFmtId="4" fontId="28" fillId="0" borderId="0" xfId="0" applyNumberFormat="1" applyFont="1" applyAlignment="1">
      <alignment horizontal="left" vertical="center" wrapText="1"/>
    </xf>
    <xf numFmtId="4" fontId="51" fillId="6" borderId="6" xfId="0" applyNumberFormat="1" applyFont="1" applyFill="1" applyBorder="1" applyAlignment="1" applyProtection="1">
      <alignment horizontal="center" vertical="center" wrapText="1"/>
      <protection locked="0"/>
    </xf>
    <xf numFmtId="4" fontId="51" fillId="6" borderId="45" xfId="0" applyNumberFormat="1" applyFont="1" applyFill="1" applyBorder="1" applyAlignment="1" applyProtection="1">
      <alignment horizontal="center" vertical="center" wrapText="1"/>
      <protection locked="0"/>
    </xf>
    <xf numFmtId="4" fontId="23" fillId="0" borderId="0" xfId="0" applyNumberFormat="1" applyFont="1" applyFill="1" applyBorder="1" applyAlignment="1" applyProtection="1">
      <alignment horizontal="center" vertical="center" wrapText="1"/>
      <protection locked="0"/>
    </xf>
    <xf numFmtId="4" fontId="50" fillId="0" borderId="45" xfId="0" applyNumberFormat="1" applyFont="1" applyFill="1" applyBorder="1" applyAlignment="1" applyProtection="1">
      <alignment vertical="center"/>
    </xf>
    <xf numFmtId="4" fontId="33" fillId="0" borderId="0" xfId="0" applyNumberFormat="1" applyFont="1" applyFill="1" applyBorder="1" applyAlignment="1" applyProtection="1">
      <alignment vertical="center"/>
    </xf>
    <xf numFmtId="4" fontId="29" fillId="0" borderId="62" xfId="0" applyNumberFormat="1" applyFont="1" applyBorder="1" applyAlignment="1" applyProtection="1">
      <alignment vertical="center"/>
      <protection locked="0"/>
    </xf>
    <xf numFmtId="4" fontId="29" fillId="0" borderId="50" xfId="0" applyNumberFormat="1" applyFont="1" applyBorder="1" applyAlignment="1" applyProtection="1">
      <alignment vertical="center"/>
      <protection locked="0"/>
    </xf>
    <xf numFmtId="4" fontId="29" fillId="0" borderId="2" xfId="0" applyNumberFormat="1" applyFont="1" applyBorder="1" applyAlignment="1" applyProtection="1">
      <alignment vertical="center"/>
      <protection locked="0"/>
    </xf>
    <xf numFmtId="4" fontId="50" fillId="0" borderId="5" xfId="0" applyNumberFormat="1" applyFont="1" applyBorder="1" applyAlignment="1" applyProtection="1">
      <alignment vertical="center"/>
      <protection locked="0"/>
    </xf>
    <xf numFmtId="4" fontId="33" fillId="0" borderId="0" xfId="0" applyNumberFormat="1" applyFont="1" applyFill="1" applyBorder="1" applyAlignment="1" applyProtection="1">
      <alignment vertical="center"/>
      <protection locked="0"/>
    </xf>
    <xf numFmtId="4" fontId="50" fillId="0" borderId="46" xfId="0" applyNumberFormat="1" applyFont="1" applyBorder="1" applyAlignment="1" applyProtection="1">
      <alignment vertical="center"/>
      <protection locked="0"/>
    </xf>
    <xf numFmtId="4" fontId="29" fillId="0" borderId="58" xfId="0" applyNumberFormat="1" applyFont="1" applyFill="1" applyBorder="1" applyAlignment="1" applyProtection="1">
      <alignment vertical="center"/>
    </xf>
    <xf numFmtId="4" fontId="34" fillId="0" borderId="0" xfId="0" applyNumberFormat="1" applyFont="1" applyFill="1" applyBorder="1" applyAlignment="1" applyProtection="1">
      <alignment vertical="center"/>
    </xf>
    <xf numFmtId="4" fontId="48" fillId="0" borderId="50" xfId="0" applyNumberFormat="1" applyFont="1" applyBorder="1" applyAlignment="1" applyProtection="1">
      <alignment vertical="center"/>
      <protection locked="0"/>
    </xf>
    <xf numFmtId="4" fontId="38" fillId="0" borderId="0" xfId="0" applyNumberFormat="1" applyFont="1" applyFill="1" applyBorder="1" applyAlignment="1" applyProtection="1">
      <alignment vertical="center"/>
      <protection locked="0"/>
    </xf>
    <xf numFmtId="4" fontId="29" fillId="0" borderId="49" xfId="0" applyNumberFormat="1" applyFont="1" applyFill="1" applyBorder="1" applyAlignment="1" applyProtection="1">
      <alignment vertical="center"/>
    </xf>
    <xf numFmtId="4" fontId="29" fillId="0" borderId="50" xfId="0" applyNumberFormat="1" applyFont="1" applyFill="1" applyBorder="1" applyAlignment="1" applyProtection="1">
      <alignment vertical="center"/>
      <protection locked="0"/>
    </xf>
    <xf numFmtId="4" fontId="50" fillId="2" borderId="45" xfId="0" applyNumberFormat="1" applyFont="1" applyFill="1" applyBorder="1" applyAlignment="1" applyProtection="1">
      <alignment vertical="center"/>
    </xf>
    <xf numFmtId="4" fontId="34" fillId="0" borderId="83" xfId="0" applyNumberFormat="1" applyFont="1" applyBorder="1" applyAlignment="1" applyProtection="1">
      <alignment vertical="center"/>
      <protection locked="0"/>
    </xf>
    <xf numFmtId="4" fontId="34" fillId="0" borderId="85" xfId="0" applyNumberFormat="1" applyFont="1" applyBorder="1" applyAlignment="1" applyProtection="1">
      <alignment vertical="center"/>
      <protection locked="0"/>
    </xf>
    <xf numFmtId="4" fontId="28" fillId="6" borderId="45" xfId="0" applyNumberFormat="1" applyFont="1" applyFill="1" applyBorder="1" applyAlignment="1" applyProtection="1">
      <alignment vertical="center"/>
    </xf>
    <xf numFmtId="4" fontId="34" fillId="0" borderId="45" xfId="0" applyNumberFormat="1" applyFont="1" applyBorder="1" applyAlignment="1" applyProtection="1">
      <alignment vertical="center"/>
      <protection locked="0"/>
    </xf>
    <xf numFmtId="4" fontId="38" fillId="0" borderId="48" xfId="0" applyNumberFormat="1" applyFont="1" applyBorder="1" applyAlignment="1" applyProtection="1">
      <alignment vertical="center"/>
      <protection locked="0"/>
    </xf>
    <xf numFmtId="4" fontId="38" fillId="0" borderId="49" xfId="0" applyNumberFormat="1" applyFont="1" applyBorder="1" applyAlignment="1" applyProtection="1">
      <alignment vertical="center"/>
      <protection locked="0"/>
    </xf>
    <xf numFmtId="4" fontId="38" fillId="0" borderId="50" xfId="0" applyNumberFormat="1" applyFont="1" applyBorder="1" applyAlignment="1" applyProtection="1">
      <alignment vertical="center"/>
      <protection locked="0"/>
    </xf>
    <xf numFmtId="4" fontId="38" fillId="0" borderId="54" xfId="0" applyNumberFormat="1" applyFont="1" applyBorder="1" applyAlignment="1" applyProtection="1">
      <alignment vertical="center"/>
      <protection locked="0"/>
    </xf>
    <xf numFmtId="4" fontId="34" fillId="0" borderId="5" xfId="0" applyNumberFormat="1" applyFont="1" applyBorder="1" applyAlignment="1" applyProtection="1">
      <alignment vertical="center"/>
      <protection locked="0"/>
    </xf>
    <xf numFmtId="4" fontId="34" fillId="0" borderId="45" xfId="0" applyNumberFormat="1" applyFont="1" applyFill="1" applyBorder="1" applyAlignment="1" applyProtection="1">
      <alignment vertical="center"/>
    </xf>
    <xf numFmtId="4" fontId="38" fillId="0" borderId="47" xfId="0" applyNumberFormat="1" applyFont="1" applyFill="1" applyBorder="1" applyAlignment="1" applyProtection="1">
      <alignment vertical="center"/>
    </xf>
    <xf numFmtId="4" fontId="38" fillId="0" borderId="49" xfId="0" applyNumberFormat="1" applyFont="1" applyFill="1" applyBorder="1" applyAlignment="1" applyProtection="1">
      <alignment vertical="center"/>
    </xf>
    <xf numFmtId="4" fontId="38" fillId="0" borderId="85" xfId="0" applyNumberFormat="1" applyFont="1" applyBorder="1" applyAlignment="1" applyProtection="1">
      <alignment vertical="center"/>
      <protection locked="0"/>
    </xf>
    <xf numFmtId="4" fontId="33" fillId="0" borderId="45" xfId="0" applyNumberFormat="1" applyFont="1" applyBorder="1" applyAlignment="1" applyProtection="1">
      <alignment vertical="center"/>
      <protection locked="0"/>
    </xf>
    <xf numFmtId="4" fontId="33" fillId="0" borderId="49" xfId="0" applyNumberFormat="1" applyFont="1" applyFill="1" applyBorder="1" applyAlignment="1" applyProtection="1">
      <alignment vertical="center"/>
    </xf>
    <xf numFmtId="4" fontId="34" fillId="0" borderId="49" xfId="0" applyNumberFormat="1" applyFont="1" applyFill="1" applyBorder="1" applyAlignment="1" applyProtection="1">
      <alignment vertical="center"/>
    </xf>
    <xf numFmtId="4" fontId="33" fillId="7" borderId="45" xfId="0" applyNumberFormat="1" applyFont="1" applyFill="1" applyBorder="1" applyAlignment="1" applyProtection="1">
      <alignment horizontal="right" vertical="center"/>
    </xf>
    <xf numFmtId="4" fontId="47" fillId="6" borderId="45" xfId="0" applyNumberFormat="1" applyFont="1" applyFill="1" applyBorder="1" applyAlignment="1" applyProtection="1">
      <alignment horizontal="center" vertical="center" wrapText="1"/>
      <protection locked="0"/>
    </xf>
    <xf numFmtId="4" fontId="34" fillId="0" borderId="48" xfId="0" applyNumberFormat="1" applyFont="1" applyBorder="1" applyAlignment="1" applyProtection="1">
      <alignment vertical="center"/>
      <protection locked="0"/>
    </xf>
    <xf numFmtId="4" fontId="34" fillId="0" borderId="46" xfId="0" applyNumberFormat="1" applyFont="1" applyBorder="1" applyAlignment="1" applyProtection="1">
      <alignment vertical="center"/>
      <protection locked="0"/>
    </xf>
    <xf numFmtId="4" fontId="28" fillId="6" borderId="45" xfId="0" applyNumberFormat="1" applyFont="1" applyFill="1" applyBorder="1" applyAlignment="1" applyProtection="1">
      <alignment horizontal="right" vertical="center"/>
    </xf>
    <xf numFmtId="0" fontId="34" fillId="0" borderId="0" xfId="0" applyNumberFormat="1" applyFont="1" applyAlignment="1">
      <alignment vertical="center"/>
    </xf>
    <xf numFmtId="4" fontId="33" fillId="6" borderId="3" xfId="0" applyNumberFormat="1" applyFont="1" applyFill="1" applyBorder="1" applyAlignment="1">
      <alignment horizontal="center" vertical="center"/>
    </xf>
    <xf numFmtId="4" fontId="33" fillId="6" borderId="4" xfId="0" applyNumberFormat="1" applyFont="1" applyFill="1" applyBorder="1" applyAlignment="1">
      <alignment horizontal="center" vertical="center"/>
    </xf>
    <xf numFmtId="4" fontId="34" fillId="0" borderId="92" xfId="0" applyNumberFormat="1" applyFont="1" applyFill="1" applyBorder="1" applyAlignment="1" applyProtection="1">
      <alignment vertical="center"/>
      <protection locked="0"/>
    </xf>
    <xf numFmtId="4" fontId="34" fillId="0" borderId="80" xfId="0" applyNumberFormat="1" applyFont="1" applyFill="1" applyBorder="1" applyAlignment="1" applyProtection="1">
      <alignment vertical="center"/>
      <protection locked="0"/>
    </xf>
    <xf numFmtId="4" fontId="34" fillId="0" borderId="102" xfId="0" applyNumberFormat="1" applyFont="1" applyFill="1" applyBorder="1" applyAlignment="1" applyProtection="1">
      <alignment vertical="center"/>
      <protection locked="0"/>
    </xf>
    <xf numFmtId="4" fontId="34" fillId="0" borderId="83" xfId="0" applyNumberFormat="1" applyFont="1" applyFill="1" applyBorder="1" applyAlignment="1" applyProtection="1">
      <alignment vertical="center"/>
      <protection locked="0"/>
    </xf>
    <xf numFmtId="4" fontId="34" fillId="0" borderId="84" xfId="0" applyNumberFormat="1" applyFont="1" applyFill="1" applyBorder="1" applyAlignment="1" applyProtection="1">
      <alignment vertical="center"/>
      <protection locked="0"/>
    </xf>
    <xf numFmtId="4" fontId="33" fillId="7" borderId="3" xfId="0" applyNumberFormat="1" applyFont="1" applyFill="1" applyBorder="1" applyAlignment="1" applyProtection="1">
      <alignment vertical="center"/>
    </xf>
    <xf numFmtId="4" fontId="33" fillId="7" borderId="45" xfId="0" applyNumberFormat="1" applyFont="1" applyFill="1" applyBorder="1" applyAlignment="1" applyProtection="1">
      <alignment vertical="center"/>
    </xf>
    <xf numFmtId="4" fontId="30" fillId="0" borderId="0" xfId="0" applyNumberFormat="1" applyFont="1" applyAlignment="1">
      <alignment vertical="center"/>
    </xf>
    <xf numFmtId="4" fontId="33" fillId="0" borderId="93" xfId="0" applyNumberFormat="1" applyFont="1" applyFill="1" applyBorder="1" applyAlignment="1">
      <alignment horizontal="right" vertical="center"/>
    </xf>
    <xf numFmtId="4" fontId="33" fillId="0" borderId="88" xfId="0" applyNumberFormat="1" applyFont="1" applyFill="1" applyBorder="1" applyAlignment="1" applyProtection="1">
      <alignment vertical="center"/>
      <protection locked="0"/>
    </xf>
    <xf numFmtId="0" fontId="0" fillId="0" borderId="0" xfId="0" applyFont="1" applyAlignment="1">
      <alignment horizontal="left" vertical="center"/>
    </xf>
    <xf numFmtId="4" fontId="30" fillId="6" borderId="3" xfId="0" applyNumberFormat="1" applyFont="1" applyFill="1" applyBorder="1" applyAlignment="1">
      <alignment horizontal="center" vertical="center"/>
    </xf>
    <xf numFmtId="4" fontId="30" fillId="6" borderId="45" xfId="0" applyNumberFormat="1" applyFont="1" applyFill="1" applyBorder="1" applyAlignment="1">
      <alignment horizontal="center" vertical="center"/>
    </xf>
    <xf numFmtId="4" fontId="30" fillId="6" borderId="4" xfId="0" applyNumberFormat="1" applyFont="1" applyFill="1" applyBorder="1" applyAlignment="1">
      <alignment horizontal="center" vertical="center" wrapText="1"/>
    </xf>
    <xf numFmtId="4" fontId="30" fillId="6" borderId="45" xfId="0" applyNumberFormat="1" applyFont="1" applyFill="1" applyBorder="1" applyAlignment="1">
      <alignment horizontal="center" vertical="center" wrapText="1"/>
    </xf>
    <xf numFmtId="0" fontId="24" fillId="0" borderId="0" xfId="0" applyFont="1" applyBorder="1" applyAlignment="1">
      <alignment wrapText="1"/>
    </xf>
    <xf numFmtId="0" fontId="24" fillId="0" borderId="0" xfId="0" applyFont="1" applyAlignment="1">
      <alignment horizontal="center" wrapText="1"/>
    </xf>
    <xf numFmtId="4" fontId="10" fillId="8" borderId="25" xfId="0" applyNumberFormat="1" applyFont="1" applyFill="1" applyBorder="1" applyAlignment="1">
      <alignment horizontal="right"/>
    </xf>
    <xf numFmtId="4" fontId="29" fillId="0" borderId="50" xfId="0" applyNumberFormat="1" applyFont="1" applyFill="1" applyBorder="1" applyAlignment="1" applyProtection="1">
      <alignment vertical="center"/>
      <protection locked="0"/>
    </xf>
    <xf numFmtId="4" fontId="7" fillId="0" borderId="0" xfId="0" applyNumberFormat="1" applyFont="1" applyAlignment="1">
      <alignment vertical="center"/>
    </xf>
    <xf numFmtId="0" fontId="8" fillId="0" borderId="0" xfId="0" applyFont="1" applyFill="1" applyAlignment="1">
      <alignment horizontal="left"/>
    </xf>
    <xf numFmtId="4" fontId="7" fillId="0" borderId="0" xfId="0" applyNumberFormat="1" applyFont="1" applyFill="1" applyAlignment="1" applyProtection="1">
      <alignment vertical="center"/>
      <protection locked="0"/>
    </xf>
    <xf numFmtId="4" fontId="4" fillId="0" borderId="0" xfId="0" applyNumberFormat="1" applyFont="1" applyFill="1" applyBorder="1" applyAlignment="1" applyProtection="1">
      <alignment horizontal="left" vertical="center"/>
      <protection locked="0"/>
    </xf>
    <xf numFmtId="4" fontId="47" fillId="0" borderId="6" xfId="0" applyNumberFormat="1" applyFont="1" applyFill="1" applyBorder="1" applyAlignment="1" applyProtection="1">
      <alignment horizontal="center" vertical="center" wrapText="1"/>
      <protection locked="0"/>
    </xf>
    <xf numFmtId="4" fontId="29" fillId="0" borderId="0" xfId="0" applyNumberFormat="1" applyFont="1" applyFill="1" applyAlignment="1" applyProtection="1">
      <alignment vertical="center"/>
      <protection locked="0"/>
    </xf>
    <xf numFmtId="4" fontId="33" fillId="0" borderId="58" xfId="0" applyNumberFormat="1" applyFont="1" applyFill="1" applyBorder="1" applyAlignment="1" applyProtection="1">
      <alignment vertical="center" wrapText="1"/>
      <protection locked="0"/>
    </xf>
    <xf numFmtId="4" fontId="33" fillId="0" borderId="88" xfId="0" applyNumberFormat="1" applyFont="1" applyFill="1" applyBorder="1" applyAlignment="1" applyProtection="1">
      <alignment vertical="center" wrapText="1"/>
      <protection locked="0"/>
    </xf>
    <xf numFmtId="4" fontId="33" fillId="0" borderId="0" xfId="0" applyNumberFormat="1" applyFont="1" applyFill="1" applyBorder="1" applyAlignment="1">
      <alignment horizontal="right" vertical="center"/>
    </xf>
    <xf numFmtId="4" fontId="33" fillId="0" borderId="0" xfId="0" applyNumberFormat="1" applyFont="1" applyFill="1" applyBorder="1" applyAlignment="1" applyProtection="1">
      <alignment vertical="center" wrapText="1"/>
      <protection locked="0"/>
    </xf>
    <xf numFmtId="4" fontId="33" fillId="0" borderId="93" xfId="0" applyNumberFormat="1" applyFont="1" applyFill="1" applyBorder="1" applyAlignment="1">
      <alignment horizontal="right" vertical="center" wrapText="1"/>
    </xf>
    <xf numFmtId="4" fontId="7" fillId="0" borderId="0" xfId="0" applyNumberFormat="1" applyFont="1" applyAlignment="1">
      <alignment vertical="center"/>
    </xf>
    <xf numFmtId="4" fontId="38" fillId="0" borderId="0" xfId="0" applyNumberFormat="1" applyFont="1" applyFill="1" applyBorder="1" applyAlignment="1" applyProtection="1">
      <alignment vertical="center" wrapText="1"/>
      <protection locked="0"/>
    </xf>
    <xf numFmtId="4" fontId="38" fillId="0" borderId="0" xfId="0" applyNumberFormat="1" applyFont="1" applyBorder="1" applyAlignment="1" applyProtection="1">
      <alignment vertical="center"/>
      <protection locked="0"/>
    </xf>
    <xf numFmtId="0" fontId="10" fillId="2" borderId="9" xfId="0" applyFont="1" applyFill="1" applyBorder="1" applyAlignment="1">
      <alignment horizontal="center" wrapText="1"/>
    </xf>
    <xf numFmtId="0" fontId="10" fillId="2" borderId="14" xfId="0" applyFont="1" applyFill="1" applyBorder="1" applyAlignment="1">
      <alignment horizontal="center" wrapText="1"/>
    </xf>
    <xf numFmtId="0" fontId="10" fillId="2" borderId="10" xfId="0" applyFont="1" applyFill="1" applyBorder="1" applyAlignment="1">
      <alignment horizontal="center" wrapText="1"/>
    </xf>
    <xf numFmtId="0" fontId="10" fillId="2" borderId="15" xfId="0" applyFont="1" applyFill="1" applyBorder="1" applyAlignment="1">
      <alignment horizontal="center" wrapText="1"/>
    </xf>
    <xf numFmtId="0" fontId="13" fillId="0" borderId="16" xfId="0" applyFont="1" applyFill="1" applyBorder="1"/>
    <xf numFmtId="0" fontId="13" fillId="0" borderId="17" xfId="0" applyFont="1" applyFill="1" applyBorder="1"/>
    <xf numFmtId="0" fontId="13" fillId="0" borderId="18" xfId="0" applyFont="1" applyFill="1" applyBorder="1"/>
    <xf numFmtId="0" fontId="13" fillId="0" borderId="19" xfId="0" applyFont="1" applyFill="1" applyBorder="1"/>
    <xf numFmtId="4" fontId="6" fillId="0" borderId="0" xfId="2" applyNumberFormat="1" applyFont="1" applyAlignment="1">
      <alignment horizontal="left" vertical="top" wrapText="1"/>
    </xf>
    <xf numFmtId="0" fontId="8" fillId="0" borderId="0" xfId="0" applyFont="1" applyAlignment="1">
      <alignment horizontal="left" wrapText="1"/>
    </xf>
    <xf numFmtId="0" fontId="9" fillId="0" borderId="0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10" fillId="2" borderId="3" xfId="0" applyFont="1" applyFill="1" applyBorder="1" applyAlignment="1">
      <alignment horizontal="center" wrapText="1"/>
    </xf>
    <xf numFmtId="0" fontId="10" fillId="2" borderId="4" xfId="0" applyFont="1" applyFill="1" applyBorder="1" applyAlignment="1">
      <alignment horizontal="center" wrapText="1"/>
    </xf>
    <xf numFmtId="0" fontId="10" fillId="2" borderId="5" xfId="0" applyFont="1" applyFill="1" applyBorder="1" applyAlignment="1">
      <alignment horizontal="center" wrapText="1"/>
    </xf>
    <xf numFmtId="0" fontId="10" fillId="2" borderId="6" xfId="0" applyFont="1" applyFill="1" applyBorder="1" applyAlignment="1">
      <alignment horizontal="center" wrapText="1"/>
    </xf>
    <xf numFmtId="0" fontId="10" fillId="2" borderId="11" xfId="0" applyFont="1" applyFill="1" applyBorder="1" applyAlignment="1">
      <alignment horizontal="center" wrapText="1"/>
    </xf>
    <xf numFmtId="0" fontId="10" fillId="2" borderId="7" xfId="0" applyFont="1" applyFill="1" applyBorder="1" applyAlignment="1">
      <alignment horizontal="center" wrapText="1"/>
    </xf>
    <xf numFmtId="0" fontId="10" fillId="2" borderId="12" xfId="0" applyFont="1" applyFill="1" applyBorder="1" applyAlignment="1">
      <alignment horizontal="center" wrapText="1"/>
    </xf>
    <xf numFmtId="0" fontId="12" fillId="2" borderId="7" xfId="3" applyFont="1" applyFill="1" applyBorder="1" applyAlignment="1">
      <alignment wrapText="1"/>
    </xf>
    <xf numFmtId="0" fontId="12" fillId="2" borderId="12" xfId="3" applyFont="1" applyFill="1" applyBorder="1" applyAlignment="1">
      <alignment wrapText="1"/>
    </xf>
    <xf numFmtId="0" fontId="10" fillId="2" borderId="8" xfId="0" applyFont="1" applyFill="1" applyBorder="1" applyAlignment="1">
      <alignment horizontal="center" wrapText="1"/>
    </xf>
    <xf numFmtId="0" fontId="10" fillId="2" borderId="13" xfId="0" applyFont="1" applyFill="1" applyBorder="1" applyAlignment="1">
      <alignment horizontal="center" wrapText="1"/>
    </xf>
    <xf numFmtId="0" fontId="16" fillId="4" borderId="16" xfId="0" applyFont="1" applyFill="1" applyBorder="1"/>
    <xf numFmtId="0" fontId="16" fillId="4" borderId="19" xfId="0" applyFont="1" applyFill="1" applyBorder="1"/>
    <xf numFmtId="0" fontId="16" fillId="5" borderId="16" xfId="0" applyFont="1" applyFill="1" applyBorder="1"/>
    <xf numFmtId="0" fontId="16" fillId="5" borderId="19" xfId="0" applyFont="1" applyFill="1" applyBorder="1"/>
    <xf numFmtId="0" fontId="18" fillId="0" borderId="16" xfId="0" applyFont="1" applyBorder="1"/>
    <xf numFmtId="0" fontId="18" fillId="0" borderId="19" xfId="0" applyFont="1" applyBorder="1"/>
    <xf numFmtId="0" fontId="16" fillId="4" borderId="27" xfId="0" applyFont="1" applyFill="1" applyBorder="1" applyAlignment="1">
      <alignment horizontal="center" wrapText="1"/>
    </xf>
    <xf numFmtId="0" fontId="16" fillId="4" borderId="28" xfId="0" applyFont="1" applyFill="1" applyBorder="1" applyAlignment="1">
      <alignment horizontal="center" wrapText="1"/>
    </xf>
    <xf numFmtId="0" fontId="16" fillId="4" borderId="29" xfId="0" applyFont="1" applyFill="1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16" fillId="4" borderId="30" xfId="0" applyFont="1" applyFill="1" applyBorder="1" applyAlignment="1">
      <alignment horizontal="center" wrapText="1"/>
    </xf>
    <xf numFmtId="0" fontId="16" fillId="4" borderId="31" xfId="0" applyFont="1" applyFill="1" applyBorder="1" applyAlignment="1">
      <alignment horizontal="center" wrapText="1"/>
    </xf>
    <xf numFmtId="0" fontId="16" fillId="4" borderId="11" xfId="0" applyFont="1" applyFill="1" applyBorder="1" applyAlignment="1">
      <alignment horizontal="center" wrapText="1"/>
    </xf>
    <xf numFmtId="0" fontId="16" fillId="4" borderId="33" xfId="0" applyFont="1" applyFill="1" applyBorder="1" applyAlignment="1">
      <alignment horizontal="center" wrapText="1"/>
    </xf>
    <xf numFmtId="0" fontId="17" fillId="5" borderId="16" xfId="0" applyFont="1" applyFill="1" applyBorder="1" applyAlignment="1"/>
    <xf numFmtId="0" fontId="17" fillId="5" borderId="18" xfId="0" applyFont="1" applyFill="1" applyBorder="1" applyAlignment="1"/>
    <xf numFmtId="0" fontId="0" fillId="0" borderId="19" xfId="0" applyBorder="1" applyAlignment="1"/>
    <xf numFmtId="0" fontId="18" fillId="0" borderId="36" xfId="0" applyFont="1" applyBorder="1"/>
    <xf numFmtId="0" fontId="18" fillId="0" borderId="37" xfId="0" applyFont="1" applyBorder="1"/>
    <xf numFmtId="0" fontId="16" fillId="5" borderId="39" xfId="0" applyFont="1" applyFill="1" applyBorder="1"/>
    <xf numFmtId="0" fontId="16" fillId="5" borderId="40" xfId="0" applyFont="1" applyFill="1" applyBorder="1"/>
    <xf numFmtId="4" fontId="19" fillId="0" borderId="41" xfId="0" applyNumberFormat="1" applyFont="1" applyFill="1" applyBorder="1" applyAlignment="1">
      <alignment vertical="center"/>
    </xf>
    <xf numFmtId="4" fontId="19" fillId="0" borderId="18" xfId="0" applyNumberFormat="1" applyFont="1" applyFill="1" applyBorder="1" applyAlignment="1">
      <alignment vertical="center"/>
    </xf>
    <xf numFmtId="0" fontId="16" fillId="4" borderId="42" xfId="0" applyFont="1" applyFill="1" applyBorder="1"/>
    <xf numFmtId="0" fontId="16" fillId="4" borderId="43" xfId="0" applyFont="1" applyFill="1" applyBorder="1"/>
    <xf numFmtId="0" fontId="20" fillId="0" borderId="0" xfId="0" applyFont="1" applyFill="1" applyAlignment="1">
      <alignment horizontal="left"/>
    </xf>
    <xf numFmtId="0" fontId="21" fillId="0" borderId="0" xfId="0" applyFont="1" applyFill="1" applyAlignment="1">
      <alignment horizontal="left"/>
    </xf>
    <xf numFmtId="0" fontId="24" fillId="0" borderId="0" xfId="0" applyFont="1" applyAlignment="1">
      <alignment horizontal="left"/>
    </xf>
    <xf numFmtId="14" fontId="25" fillId="0" borderId="17" xfId="0" applyNumberFormat="1" applyFont="1" applyBorder="1" applyAlignment="1">
      <alignment horizontal="left" wrapText="1"/>
    </xf>
    <xf numFmtId="0" fontId="25" fillId="0" borderId="17" xfId="0" applyFont="1" applyBorder="1" applyAlignment="1">
      <alignment horizontal="left" wrapText="1"/>
    </xf>
    <xf numFmtId="0" fontId="8" fillId="0" borderId="0" xfId="0" applyFont="1" applyFill="1" applyAlignment="1">
      <alignment horizontal="left" wrapText="1"/>
    </xf>
    <xf numFmtId="0" fontId="24" fillId="0" borderId="0" xfId="0" applyFont="1" applyFill="1" applyAlignment="1">
      <alignment horizontal="left"/>
    </xf>
    <xf numFmtId="0" fontId="0" fillId="0" borderId="0" xfId="0" applyFill="1" applyAlignment="1"/>
    <xf numFmtId="14" fontId="25" fillId="0" borderId="0" xfId="0" applyNumberFormat="1" applyFont="1" applyBorder="1" applyAlignment="1">
      <alignment horizontal="left" wrapText="1"/>
    </xf>
    <xf numFmtId="0" fontId="25" fillId="0" borderId="0" xfId="0" applyFont="1" applyBorder="1" applyAlignment="1">
      <alignment horizontal="left" wrapText="1"/>
    </xf>
    <xf numFmtId="0" fontId="18" fillId="0" borderId="16" xfId="0" applyFont="1" applyFill="1" applyBorder="1"/>
    <xf numFmtId="0" fontId="18" fillId="0" borderId="19" xfId="0" applyFont="1" applyFill="1" applyBorder="1"/>
    <xf numFmtId="0" fontId="16" fillId="0" borderId="16" xfId="0" applyFont="1" applyFill="1" applyBorder="1"/>
    <xf numFmtId="0" fontId="16" fillId="0" borderId="19" xfId="0" applyFont="1" applyFill="1" applyBorder="1"/>
    <xf numFmtId="14" fontId="27" fillId="0" borderId="0" xfId="0" applyNumberFormat="1" applyFont="1" applyBorder="1" applyAlignment="1">
      <alignment horizontal="left" wrapText="1"/>
    </xf>
    <xf numFmtId="0" fontId="27" fillId="0" borderId="0" xfId="0" applyFont="1" applyBorder="1" applyAlignment="1">
      <alignment horizontal="left" wrapText="1"/>
    </xf>
    <xf numFmtId="0" fontId="10" fillId="4" borderId="27" xfId="0" applyFont="1" applyFill="1" applyBorder="1" applyAlignment="1">
      <alignment wrapText="1"/>
    </xf>
    <xf numFmtId="0" fontId="10" fillId="4" borderId="75" xfId="0" applyFont="1" applyFill="1" applyBorder="1" applyAlignment="1">
      <alignment wrapText="1"/>
    </xf>
    <xf numFmtId="0" fontId="15" fillId="0" borderId="16" xfId="0" applyFont="1" applyBorder="1" applyAlignment="1">
      <alignment wrapText="1"/>
    </xf>
    <xf numFmtId="0" fontId="15" fillId="0" borderId="76" xfId="0" applyFont="1" applyBorder="1" applyAlignment="1">
      <alignment wrapText="1"/>
    </xf>
    <xf numFmtId="0" fontId="15" fillId="0" borderId="30" xfId="0" applyFont="1" applyBorder="1" applyAlignment="1">
      <alignment wrapText="1"/>
    </xf>
    <xf numFmtId="0" fontId="15" fillId="0" borderId="77" xfId="0" applyFont="1" applyBorder="1" applyAlignment="1">
      <alignment wrapText="1"/>
    </xf>
    <xf numFmtId="0" fontId="14" fillId="0" borderId="11" xfId="0" applyFont="1" applyFill="1" applyBorder="1" applyAlignment="1">
      <alignment horizontal="left" wrapText="1" indent="1"/>
    </xf>
    <xf numFmtId="0" fontId="14" fillId="0" borderId="13" xfId="0" applyFont="1" applyFill="1" applyBorder="1" applyAlignment="1">
      <alignment horizontal="left" wrapText="1" indent="1"/>
    </xf>
    <xf numFmtId="0" fontId="14" fillId="0" borderId="16" xfId="0" applyFont="1" applyFill="1" applyBorder="1" applyAlignment="1">
      <alignment horizontal="left" wrapText="1" indent="1"/>
    </xf>
    <xf numFmtId="0" fontId="14" fillId="0" borderId="76" xfId="0" applyFont="1" applyFill="1" applyBorder="1" applyAlignment="1">
      <alignment horizontal="left" wrapText="1" indent="1"/>
    </xf>
    <xf numFmtId="0" fontId="10" fillId="4" borderId="29" xfId="0" applyFont="1" applyFill="1" applyBorder="1" applyAlignment="1">
      <alignment horizontal="center" wrapText="1"/>
    </xf>
    <xf numFmtId="0" fontId="0" fillId="0" borderId="58" xfId="0" applyBorder="1" applyAlignment="1">
      <alignment horizontal="center" wrapText="1"/>
    </xf>
    <xf numFmtId="0" fontId="10" fillId="4" borderId="56" xfId="0" applyFont="1" applyFill="1" applyBorder="1" applyAlignment="1">
      <alignment horizontal="center" wrapText="1"/>
    </xf>
    <xf numFmtId="0" fontId="10" fillId="4" borderId="57" xfId="0" applyFont="1" applyFill="1" applyBorder="1" applyAlignment="1">
      <alignment horizontal="center" wrapText="1"/>
    </xf>
    <xf numFmtId="0" fontId="10" fillId="4" borderId="48" xfId="0" applyFont="1" applyFill="1" applyBorder="1" applyAlignment="1">
      <alignment horizontal="center" wrapText="1"/>
    </xf>
    <xf numFmtId="0" fontId="0" fillId="0" borderId="0" xfId="0" applyAlignment="1"/>
    <xf numFmtId="4" fontId="20" fillId="0" borderId="0" xfId="0" applyNumberFormat="1" applyFont="1" applyFill="1" applyBorder="1" applyAlignment="1" applyProtection="1">
      <alignment horizontal="left" vertical="center"/>
      <protection locked="0"/>
    </xf>
    <xf numFmtId="0" fontId="24" fillId="0" borderId="0" xfId="0" applyFont="1" applyFill="1" applyAlignment="1">
      <alignment horizontal="left" vertical="center"/>
    </xf>
    <xf numFmtId="4" fontId="23" fillId="2" borderId="6" xfId="0" applyNumberFormat="1" applyFont="1" applyFill="1" applyBorder="1" applyAlignment="1" applyProtection="1">
      <alignment horizontal="center" vertical="center"/>
      <protection locked="0"/>
    </xf>
    <xf numFmtId="4" fontId="23" fillId="2" borderId="89" xfId="0" applyNumberFormat="1" applyFont="1" applyFill="1" applyBorder="1" applyAlignment="1" applyProtection="1">
      <alignment horizontal="center" vertical="center"/>
      <protection locked="0"/>
    </xf>
    <xf numFmtId="4" fontId="23" fillId="2" borderId="90" xfId="0" applyNumberFormat="1" applyFont="1" applyFill="1" applyBorder="1" applyAlignment="1" applyProtection="1">
      <alignment horizontal="center" vertical="center"/>
      <protection locked="0"/>
    </xf>
    <xf numFmtId="4" fontId="23" fillId="2" borderId="91" xfId="0" applyNumberFormat="1" applyFont="1" applyFill="1" applyBorder="1" applyAlignment="1" applyProtection="1">
      <alignment horizontal="center" vertical="center"/>
      <protection locked="0"/>
    </xf>
    <xf numFmtId="4" fontId="23" fillId="2" borderId="1" xfId="0" applyNumberFormat="1" applyFont="1" applyFill="1" applyBorder="1" applyAlignment="1" applyProtection="1">
      <alignment horizontal="center" vertical="center"/>
      <protection locked="0"/>
    </xf>
    <xf numFmtId="4" fontId="23" fillId="2" borderId="2" xfId="0" applyNumberFormat="1" applyFont="1" applyFill="1" applyBorder="1" applyAlignment="1" applyProtection="1">
      <alignment horizontal="center" vertical="center"/>
      <protection locked="0"/>
    </xf>
    <xf numFmtId="4" fontId="33" fillId="2" borderId="29" xfId="0" applyNumberFormat="1" applyFont="1" applyFill="1" applyBorder="1" applyAlignment="1" applyProtection="1">
      <alignment horizontal="center" vertical="center" wrapText="1"/>
      <protection locked="0"/>
    </xf>
    <xf numFmtId="4" fontId="33" fillId="2" borderId="64" xfId="0" applyNumberFormat="1" applyFont="1" applyFill="1" applyBorder="1" applyAlignment="1" applyProtection="1">
      <alignment horizontal="center" vertical="center" wrapText="1"/>
      <protection locked="0"/>
    </xf>
    <xf numFmtId="4" fontId="33" fillId="2" borderId="3" xfId="0" applyNumberFormat="1" applyFont="1" applyFill="1" applyBorder="1" applyAlignment="1" applyProtection="1">
      <alignment horizontal="center" vertical="center"/>
      <protection locked="0"/>
    </xf>
    <xf numFmtId="4" fontId="33" fillId="2" borderId="4" xfId="0" applyNumberFormat="1" applyFont="1" applyFill="1" applyBorder="1" applyAlignment="1" applyProtection="1">
      <alignment horizontal="center" vertical="center"/>
      <protection locked="0"/>
    </xf>
    <xf numFmtId="4" fontId="33" fillId="2" borderId="5" xfId="0" applyNumberFormat="1" applyFont="1" applyFill="1" applyBorder="1" applyAlignment="1" applyProtection="1">
      <alignment horizontal="center" vertical="center"/>
      <protection locked="0"/>
    </xf>
    <xf numFmtId="4" fontId="23" fillId="6" borderId="29" xfId="0" applyNumberFormat="1" applyFont="1" applyFill="1" applyBorder="1" applyAlignment="1" applyProtection="1">
      <alignment horizontal="center" vertical="center" wrapText="1"/>
      <protection locked="0"/>
    </xf>
    <xf numFmtId="4" fontId="23" fillId="6" borderId="32" xfId="0" applyNumberFormat="1" applyFont="1" applyFill="1" applyBorder="1" applyAlignment="1" applyProtection="1">
      <alignment horizontal="center" vertical="center" wrapText="1"/>
      <protection locked="0"/>
    </xf>
    <xf numFmtId="4" fontId="22" fillId="0" borderId="56" xfId="0" applyNumberFormat="1" applyFont="1" applyFill="1" applyBorder="1" applyAlignment="1" applyProtection="1">
      <alignment horizontal="left" vertical="center" wrapText="1"/>
      <protection locked="0"/>
    </xf>
    <xf numFmtId="4" fontId="22" fillId="0" borderId="57" xfId="0" applyNumberFormat="1" applyFont="1" applyFill="1" applyBorder="1" applyAlignment="1" applyProtection="1">
      <alignment horizontal="left" vertical="center" wrapText="1"/>
      <protection locked="0"/>
    </xf>
    <xf numFmtId="4" fontId="22" fillId="0" borderId="48" xfId="0" applyNumberFormat="1" applyFont="1" applyFill="1" applyBorder="1" applyAlignment="1" applyProtection="1">
      <alignment horizontal="left" vertical="center" wrapText="1"/>
      <protection locked="0"/>
    </xf>
    <xf numFmtId="4" fontId="28" fillId="0" borderId="0" xfId="0" applyNumberFormat="1" applyFont="1" applyAlignment="1">
      <alignment horizontal="left" vertical="center" wrapText="1"/>
    </xf>
    <xf numFmtId="0" fontId="0" fillId="0" borderId="0" xfId="0" applyAlignment="1">
      <alignment vertical="center"/>
    </xf>
    <xf numFmtId="4" fontId="23" fillId="6" borderId="3" xfId="0" applyNumberFormat="1" applyFont="1" applyFill="1" applyBorder="1" applyAlignment="1">
      <alignment horizontal="center" vertical="center"/>
    </xf>
    <xf numFmtId="0" fontId="32" fillId="0" borderId="5" xfId="0" applyFont="1" applyBorder="1" applyAlignment="1">
      <alignment horizontal="center" vertical="center"/>
    </xf>
    <xf numFmtId="4" fontId="23" fillId="6" borderId="5" xfId="0" applyNumberFormat="1" applyFont="1" applyFill="1" applyBorder="1" applyAlignment="1">
      <alignment horizontal="center" vertical="center"/>
    </xf>
    <xf numFmtId="4" fontId="23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5" xfId="0" applyBorder="1" applyAlignment="1">
      <alignment horizontal="center" vertical="center"/>
    </xf>
    <xf numFmtId="4" fontId="23" fillId="0" borderId="56" xfId="0" applyNumberFormat="1" applyFont="1" applyFill="1" applyBorder="1" applyAlignment="1" applyProtection="1">
      <alignment vertical="center" wrapText="1"/>
      <protection locked="0"/>
    </xf>
    <xf numFmtId="0" fontId="0" fillId="0" borderId="94" xfId="0" applyBorder="1" applyAlignment="1">
      <alignment vertical="center"/>
    </xf>
    <xf numFmtId="4" fontId="23" fillId="0" borderId="92" xfId="0" applyNumberFormat="1" applyFont="1" applyFill="1" applyBorder="1" applyAlignment="1" applyProtection="1">
      <alignment vertical="center" wrapText="1"/>
      <protection locked="0"/>
    </xf>
    <xf numFmtId="0" fontId="0" fillId="0" borderId="59" xfId="0" applyBorder="1" applyAlignment="1">
      <alignment vertical="center"/>
    </xf>
    <xf numFmtId="4" fontId="22" fillId="0" borderId="92" xfId="0" applyNumberFormat="1" applyFont="1" applyFill="1" applyBorder="1" applyAlignment="1" applyProtection="1">
      <alignment horizontal="left" vertical="center" wrapText="1"/>
      <protection locked="0"/>
    </xf>
    <xf numFmtId="0" fontId="15" fillId="0" borderId="80" xfId="0" applyFont="1" applyFill="1" applyBorder="1" applyAlignment="1">
      <alignment horizontal="left" vertical="center" wrapText="1"/>
    </xf>
    <xf numFmtId="0" fontId="15" fillId="0" borderId="50" xfId="0" applyFont="1" applyFill="1" applyBorder="1" applyAlignment="1">
      <alignment horizontal="left" vertical="center" wrapText="1"/>
    </xf>
    <xf numFmtId="4" fontId="22" fillId="0" borderId="93" xfId="0" applyNumberFormat="1" applyFont="1" applyFill="1" applyBorder="1" applyAlignment="1" applyProtection="1">
      <alignment horizontal="left" vertical="center" wrapText="1"/>
      <protection locked="0"/>
    </xf>
    <xf numFmtId="4" fontId="22" fillId="0" borderId="88" xfId="0" applyNumberFormat="1" applyFont="1" applyFill="1" applyBorder="1" applyAlignment="1" applyProtection="1">
      <alignment horizontal="left" vertical="center" wrapText="1"/>
      <protection locked="0"/>
    </xf>
    <xf numFmtId="4" fontId="22" fillId="0" borderId="62" xfId="0" applyNumberFormat="1" applyFont="1" applyFill="1" applyBorder="1" applyAlignment="1" applyProtection="1">
      <alignment horizontal="left" vertical="center" wrapText="1"/>
      <protection locked="0"/>
    </xf>
    <xf numFmtId="44" fontId="33" fillId="2" borderId="3" xfId="1" applyFont="1" applyFill="1" applyBorder="1" applyAlignment="1" applyProtection="1">
      <alignment horizontal="left" vertical="center" wrapText="1"/>
      <protection locked="0"/>
    </xf>
    <xf numFmtId="44" fontId="33" fillId="2" borderId="4" xfId="1" applyFont="1" applyFill="1" applyBorder="1" applyAlignment="1" applyProtection="1">
      <alignment horizontal="left" vertical="center" wrapText="1"/>
      <protection locked="0"/>
    </xf>
    <xf numFmtId="44" fontId="33" fillId="2" borderId="5" xfId="1" applyFont="1" applyFill="1" applyBorder="1" applyAlignment="1" applyProtection="1">
      <alignment horizontal="left" vertical="center" wrapText="1"/>
      <protection locked="0"/>
    </xf>
    <xf numFmtId="4" fontId="28" fillId="0" borderId="0" xfId="0" applyNumberFormat="1" applyFont="1" applyFill="1" applyAlignment="1" applyProtection="1">
      <alignment horizontal="left" vertical="center"/>
      <protection locked="0"/>
    </xf>
    <xf numFmtId="4" fontId="38" fillId="0" borderId="92" xfId="0" applyNumberFormat="1" applyFont="1" applyFill="1" applyBorder="1" applyAlignment="1" applyProtection="1">
      <alignment horizontal="left" vertical="center" wrapText="1"/>
      <protection locked="0"/>
    </xf>
    <xf numFmtId="4" fontId="38" fillId="0" borderId="92" xfId="0" applyNumberFormat="1" applyFont="1" applyFill="1" applyBorder="1" applyAlignment="1">
      <alignment horizontal="left" vertical="center" wrapText="1"/>
    </xf>
    <xf numFmtId="4" fontId="38" fillId="0" borderId="92" xfId="0" applyNumberFormat="1" applyFont="1" applyFill="1" applyBorder="1" applyAlignment="1" applyProtection="1">
      <alignment vertical="center" wrapText="1"/>
      <protection locked="0"/>
    </xf>
    <xf numFmtId="4" fontId="33" fillId="0" borderId="92" xfId="0" applyNumberFormat="1" applyFont="1" applyFill="1" applyBorder="1" applyAlignment="1" applyProtection="1">
      <alignment vertical="center" wrapText="1"/>
      <protection locked="0"/>
    </xf>
    <xf numFmtId="4" fontId="33" fillId="0" borderId="97" xfId="0" applyNumberFormat="1" applyFont="1" applyFill="1" applyBorder="1" applyAlignment="1" applyProtection="1">
      <alignment vertical="center" wrapText="1"/>
      <protection locked="0"/>
    </xf>
    <xf numFmtId="0" fontId="0" fillId="0" borderId="98" xfId="0" applyBorder="1" applyAlignment="1">
      <alignment vertical="center"/>
    </xf>
    <xf numFmtId="4" fontId="33" fillId="2" borderId="56" xfId="0" applyNumberFormat="1" applyFont="1" applyFill="1" applyBorder="1" applyAlignment="1" applyProtection="1">
      <alignment vertical="center" wrapText="1"/>
      <protection locked="0"/>
    </xf>
    <xf numFmtId="4" fontId="38" fillId="0" borderId="92" xfId="0" applyNumberFormat="1" applyFont="1" applyFill="1" applyBorder="1" applyAlignment="1">
      <alignment horizontal="left" vertical="center"/>
    </xf>
    <xf numFmtId="4" fontId="34" fillId="0" borderId="92" xfId="0" applyNumberFormat="1" applyFont="1" applyBorder="1" applyAlignment="1" applyProtection="1">
      <alignment vertical="center" wrapText="1"/>
      <protection locked="0"/>
    </xf>
    <xf numFmtId="4" fontId="34" fillId="0" borderId="50" xfId="0" applyNumberFormat="1" applyFont="1" applyBorder="1" applyAlignment="1" applyProtection="1">
      <alignment vertical="center" wrapText="1"/>
      <protection locked="0"/>
    </xf>
    <xf numFmtId="4" fontId="34" fillId="0" borderId="97" xfId="0" applyNumberFormat="1" applyFont="1" applyBorder="1" applyAlignment="1" applyProtection="1">
      <alignment vertical="center" wrapText="1"/>
      <protection locked="0"/>
    </xf>
    <xf numFmtId="4" fontId="34" fillId="0" borderId="54" xfId="0" applyNumberFormat="1" applyFont="1" applyBorder="1" applyAlignment="1" applyProtection="1">
      <alignment vertical="center" wrapText="1"/>
      <protection locked="0"/>
    </xf>
    <xf numFmtId="4" fontId="33" fillId="2" borderId="3" xfId="0" applyNumberFormat="1" applyFont="1" applyFill="1" applyBorder="1" applyAlignment="1" applyProtection="1">
      <alignment vertical="center" wrapText="1"/>
      <protection locked="0"/>
    </xf>
    <xf numFmtId="4" fontId="33" fillId="6" borderId="5" xfId="0" applyNumberFormat="1" applyFont="1" applyFill="1" applyBorder="1" applyAlignment="1" applyProtection="1">
      <alignment vertical="center" wrapText="1"/>
      <protection locked="0"/>
    </xf>
    <xf numFmtId="4" fontId="34" fillId="0" borderId="56" xfId="0" applyNumberFormat="1" applyFont="1" applyBorder="1" applyAlignment="1" applyProtection="1">
      <alignment vertical="center" wrapText="1"/>
      <protection locked="0"/>
    </xf>
    <xf numFmtId="4" fontId="34" fillId="0" borderId="48" xfId="0" applyNumberFormat="1" applyFont="1" applyBorder="1" applyAlignment="1" applyProtection="1">
      <alignment vertical="center" wrapText="1"/>
      <protection locked="0"/>
    </xf>
    <xf numFmtId="4" fontId="39" fillId="0" borderId="97" xfId="0" applyNumberFormat="1" applyFont="1" applyFill="1" applyBorder="1" applyAlignment="1" applyProtection="1">
      <alignment vertical="center" wrapText="1"/>
      <protection locked="0"/>
    </xf>
    <xf numFmtId="0" fontId="0" fillId="0" borderId="101" xfId="0" applyBorder="1" applyAlignment="1">
      <alignment vertical="center"/>
    </xf>
    <xf numFmtId="4" fontId="33" fillId="6" borderId="3" xfId="0" applyNumberFormat="1" applyFont="1" applyFill="1" applyBorder="1" applyAlignment="1">
      <alignment horizontal="center" vertical="center" wrapText="1"/>
    </xf>
    <xf numFmtId="4" fontId="33" fillId="6" borderId="5" xfId="0" applyNumberFormat="1" applyFont="1" applyFill="1" applyBorder="1" applyAlignment="1">
      <alignment horizontal="center" vertical="center" wrapText="1"/>
    </xf>
    <xf numFmtId="4" fontId="34" fillId="0" borderId="56" xfId="0" applyNumberFormat="1" applyFont="1" applyFill="1" applyBorder="1" applyAlignment="1">
      <alignment horizontal="left" vertical="center" wrapText="1"/>
    </xf>
    <xf numFmtId="4" fontId="34" fillId="0" borderId="48" xfId="0" applyNumberFormat="1" applyFont="1" applyFill="1" applyBorder="1" applyAlignment="1">
      <alignment horizontal="left" vertical="center" wrapText="1"/>
    </xf>
    <xf numFmtId="4" fontId="34" fillId="0" borderId="97" xfId="0" applyNumberFormat="1" applyFont="1" applyFill="1" applyBorder="1" applyAlignment="1">
      <alignment horizontal="left" vertical="center" wrapText="1"/>
    </xf>
    <xf numFmtId="4" fontId="34" fillId="0" borderId="54" xfId="0" applyNumberFormat="1" applyFont="1" applyFill="1" applyBorder="1" applyAlignment="1">
      <alignment horizontal="left" vertical="center" wrapText="1"/>
    </xf>
    <xf numFmtId="4" fontId="33" fillId="2" borderId="3" xfId="0" applyNumberFormat="1" applyFont="1" applyFill="1" applyBorder="1" applyAlignment="1">
      <alignment horizontal="left" vertical="center" wrapText="1"/>
    </xf>
    <xf numFmtId="4" fontId="33" fillId="6" borderId="5" xfId="0" applyNumberFormat="1" applyFont="1" applyFill="1" applyBorder="1" applyAlignment="1">
      <alignment horizontal="left" vertical="center" wrapText="1"/>
    </xf>
    <xf numFmtId="4" fontId="28" fillId="0" borderId="0" xfId="0" applyNumberFormat="1" applyFont="1" applyFill="1" applyBorder="1" applyAlignment="1">
      <alignment horizontal="left" vertical="center" wrapText="1"/>
    </xf>
    <xf numFmtId="4" fontId="23" fillId="2" borderId="3" xfId="0" applyNumberFormat="1" applyFont="1" applyFill="1" applyBorder="1" applyAlignment="1">
      <alignment horizontal="center" vertical="center" wrapText="1"/>
    </xf>
    <xf numFmtId="0" fontId="0" fillId="0" borderId="5" xfId="0" applyBorder="1" applyAlignment="1">
      <alignment vertical="center"/>
    </xf>
    <xf numFmtId="4" fontId="38" fillId="0" borderId="92" xfId="0" applyNumberFormat="1" applyFont="1" applyBorder="1" applyAlignment="1" applyProtection="1">
      <alignment horizontal="justify" vertical="center"/>
      <protection locked="0"/>
    </xf>
    <xf numFmtId="4" fontId="38" fillId="0" borderId="50" xfId="0" applyNumberFormat="1" applyFont="1" applyBorder="1" applyAlignment="1" applyProtection="1">
      <alignment horizontal="justify" vertical="center"/>
      <protection locked="0"/>
    </xf>
    <xf numFmtId="4" fontId="33" fillId="0" borderId="102" xfId="0" applyNumberFormat="1" applyFont="1" applyBorder="1" applyAlignment="1" applyProtection="1">
      <alignment horizontal="justify" vertical="center"/>
      <protection locked="0"/>
    </xf>
    <xf numFmtId="4" fontId="33" fillId="0" borderId="85" xfId="0" applyNumberFormat="1" applyFont="1" applyBorder="1" applyAlignment="1" applyProtection="1">
      <alignment horizontal="justify" vertical="center"/>
      <protection locked="0"/>
    </xf>
    <xf numFmtId="4" fontId="33" fillId="0" borderId="92" xfId="0" applyNumberFormat="1" applyFont="1" applyBorder="1" applyAlignment="1" applyProtection="1">
      <alignment horizontal="justify" vertical="center"/>
      <protection locked="0"/>
    </xf>
    <xf numFmtId="4" fontId="33" fillId="0" borderId="50" xfId="0" applyNumberFormat="1" applyFont="1" applyBorder="1" applyAlignment="1" applyProtection="1">
      <alignment horizontal="justify" vertical="center"/>
      <protection locked="0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4" fontId="33" fillId="0" borderId="56" xfId="0" applyNumberFormat="1" applyFont="1" applyBorder="1" applyAlignment="1" applyProtection="1">
      <alignment horizontal="justify" vertical="center"/>
      <protection locked="0"/>
    </xf>
    <xf numFmtId="4" fontId="33" fillId="0" borderId="48" xfId="0" applyNumberFormat="1" applyFont="1" applyBorder="1" applyAlignment="1" applyProtection="1">
      <alignment horizontal="justify" vertical="center"/>
      <protection locked="0"/>
    </xf>
    <xf numFmtId="4" fontId="23" fillId="0" borderId="3" xfId="0" applyNumberFormat="1" applyFont="1" applyFill="1" applyBorder="1" applyAlignment="1" applyProtection="1">
      <alignment vertical="center" wrapText="1"/>
      <protection locked="0"/>
    </xf>
    <xf numFmtId="4" fontId="33" fillId="0" borderId="3" xfId="0" applyNumberFormat="1" applyFont="1" applyFill="1" applyBorder="1" applyAlignment="1" applyProtection="1">
      <alignment vertical="center" wrapText="1"/>
      <protection locked="0"/>
    </xf>
    <xf numFmtId="4" fontId="33" fillId="0" borderId="97" xfId="0" applyNumberFormat="1" applyFont="1" applyBorder="1" applyAlignment="1" applyProtection="1">
      <alignment horizontal="justify" vertical="center"/>
      <protection locked="0"/>
    </xf>
    <xf numFmtId="4" fontId="33" fillId="0" borderId="54" xfId="0" applyNumberFormat="1" applyFont="1" applyBorder="1" applyAlignment="1" applyProtection="1">
      <alignment horizontal="justify" vertical="center"/>
      <protection locked="0"/>
    </xf>
    <xf numFmtId="4" fontId="33" fillId="6" borderId="3" xfId="0" applyNumberFormat="1" applyFont="1" applyFill="1" applyBorder="1" applyAlignment="1" applyProtection="1">
      <alignment horizontal="justify" vertical="center"/>
      <protection locked="0"/>
    </xf>
    <xf numFmtId="4" fontId="33" fillId="6" borderId="5" xfId="0" applyNumberFormat="1" applyFont="1" applyFill="1" applyBorder="1" applyAlignment="1" applyProtection="1">
      <alignment horizontal="justify" vertical="center"/>
      <protection locked="0"/>
    </xf>
    <xf numFmtId="4" fontId="28" fillId="0" borderId="0" xfId="0" applyNumberFormat="1" applyFont="1" applyAlignment="1" applyProtection="1">
      <alignment horizontal="left" vertical="center"/>
      <protection locked="0"/>
    </xf>
    <xf numFmtId="4" fontId="23" fillId="6" borderId="3" xfId="0" applyNumberFormat="1" applyFont="1" applyFill="1" applyBorder="1" applyAlignment="1" applyProtection="1">
      <alignment horizontal="left" vertical="center" wrapText="1"/>
      <protection locked="0"/>
    </xf>
    <xf numFmtId="0" fontId="0" fillId="0" borderId="5" xfId="0" applyBorder="1" applyAlignment="1">
      <alignment horizontal="left" vertical="center"/>
    </xf>
    <xf numFmtId="0" fontId="0" fillId="0" borderId="5" xfId="0" applyFill="1" applyBorder="1" applyAlignment="1">
      <alignment vertical="center"/>
    </xf>
    <xf numFmtId="4" fontId="38" fillId="0" borderId="56" xfId="0" applyNumberFormat="1" applyFont="1" applyFill="1" applyBorder="1" applyAlignment="1" applyProtection="1">
      <alignment horizontal="left" vertical="center" wrapText="1"/>
      <protection locked="0"/>
    </xf>
    <xf numFmtId="4" fontId="43" fillId="0" borderId="0" xfId="0" applyNumberFormat="1" applyFont="1" applyFill="1" applyAlignment="1">
      <alignment horizontal="left" vertical="center" wrapText="1"/>
    </xf>
    <xf numFmtId="0" fontId="0" fillId="0" borderId="0" xfId="0" applyFill="1" applyAlignment="1">
      <alignment horizontal="left" vertical="center" wrapText="1"/>
    </xf>
    <xf numFmtId="4" fontId="20" fillId="0" borderId="0" xfId="0" applyNumberFormat="1" applyFont="1" applyBorder="1" applyAlignment="1" applyProtection="1">
      <alignment horizontal="left" vertical="center"/>
      <protection locked="0"/>
    </xf>
    <xf numFmtId="4" fontId="22" fillId="0" borderId="92" xfId="0" applyNumberFormat="1" applyFont="1" applyFill="1" applyBorder="1" applyAlignment="1" applyProtection="1">
      <alignment horizontal="left" vertical="center"/>
      <protection locked="0"/>
    </xf>
    <xf numFmtId="4" fontId="22" fillId="0" borderId="50" xfId="0" applyNumberFormat="1" applyFont="1" applyFill="1" applyBorder="1" applyAlignment="1" applyProtection="1">
      <alignment horizontal="left" vertical="center"/>
      <protection locked="0"/>
    </xf>
    <xf numFmtId="4" fontId="34" fillId="0" borderId="92" xfId="0" applyNumberFormat="1" applyFont="1" applyBorder="1" applyAlignment="1" applyProtection="1">
      <alignment horizontal="left" vertical="center"/>
      <protection locked="0"/>
    </xf>
    <xf numFmtId="4" fontId="34" fillId="0" borderId="50" xfId="0" applyNumberFormat="1" applyFont="1" applyBorder="1" applyAlignment="1" applyProtection="1">
      <alignment horizontal="left" vertical="center"/>
      <protection locked="0"/>
    </xf>
    <xf numFmtId="4" fontId="34" fillId="0" borderId="92" xfId="0" applyNumberFormat="1" applyFont="1" applyFill="1" applyBorder="1" applyAlignment="1" applyProtection="1">
      <alignment horizontal="left" vertical="center" wrapText="1"/>
      <protection locked="0"/>
    </xf>
    <xf numFmtId="4" fontId="34" fillId="0" borderId="50" xfId="0" applyNumberFormat="1" applyFont="1" applyFill="1" applyBorder="1" applyAlignment="1" applyProtection="1">
      <alignment horizontal="left" vertical="center" wrapText="1"/>
      <protection locked="0"/>
    </xf>
    <xf numFmtId="4" fontId="34" fillId="0" borderId="92" xfId="0" applyNumberFormat="1" applyFont="1" applyFill="1" applyBorder="1" applyAlignment="1" applyProtection="1">
      <alignment horizontal="left" vertical="center"/>
      <protection locked="0"/>
    </xf>
    <xf numFmtId="4" fontId="34" fillId="0" borderId="50" xfId="0" applyNumberFormat="1" applyFont="1" applyFill="1" applyBorder="1" applyAlignment="1" applyProtection="1">
      <alignment horizontal="left" vertical="center"/>
      <protection locked="0"/>
    </xf>
    <xf numFmtId="0" fontId="0" fillId="0" borderId="5" xfId="0" applyBorder="1" applyAlignment="1">
      <alignment vertical="center" wrapText="1"/>
    </xf>
    <xf numFmtId="4" fontId="7" fillId="0" borderId="0" xfId="0" applyNumberFormat="1" applyFont="1" applyAlignment="1">
      <alignment vertical="center"/>
    </xf>
    <xf numFmtId="4" fontId="33" fillId="2" borderId="3" xfId="0" applyNumberFormat="1" applyFont="1" applyFill="1" applyBorder="1" applyAlignment="1" applyProtection="1">
      <alignment horizontal="left" vertical="center"/>
      <protection locked="0"/>
    </xf>
    <xf numFmtId="4" fontId="33" fillId="2" borderId="5" xfId="0" applyNumberFormat="1" applyFont="1" applyFill="1" applyBorder="1" applyAlignment="1" applyProtection="1">
      <alignment horizontal="left" vertical="center"/>
      <protection locked="0"/>
    </xf>
    <xf numFmtId="4" fontId="34" fillId="0" borderId="97" xfId="0" applyNumberFormat="1" applyFont="1" applyBorder="1" applyAlignment="1" applyProtection="1">
      <alignment horizontal="left" vertical="center"/>
      <protection locked="0"/>
    </xf>
    <xf numFmtId="4" fontId="34" fillId="0" borderId="54" xfId="0" applyNumberFormat="1" applyFont="1" applyBorder="1" applyAlignment="1" applyProtection="1">
      <alignment horizontal="left" vertical="center"/>
      <protection locked="0"/>
    </xf>
    <xf numFmtId="4" fontId="38" fillId="0" borderId="92" xfId="0" applyNumberFormat="1" applyFont="1" applyFill="1" applyBorder="1" applyAlignment="1" applyProtection="1">
      <alignment vertical="center"/>
      <protection locked="0"/>
    </xf>
    <xf numFmtId="4" fontId="38" fillId="0" borderId="50" xfId="0" applyNumberFormat="1" applyFont="1" applyFill="1" applyBorder="1" applyAlignment="1" applyProtection="1">
      <alignment vertical="center"/>
      <protection locked="0"/>
    </xf>
    <xf numFmtId="4" fontId="38" fillId="0" borderId="50" xfId="0" applyNumberFormat="1" applyFont="1" applyFill="1" applyBorder="1" applyAlignment="1" applyProtection="1">
      <alignment vertical="center" wrapText="1"/>
      <protection locked="0"/>
    </xf>
    <xf numFmtId="4" fontId="34" fillId="0" borderId="97" xfId="0" applyNumberFormat="1" applyFont="1" applyFill="1" applyBorder="1" applyAlignment="1" applyProtection="1">
      <alignment horizontal="left" vertical="center" wrapText="1"/>
      <protection locked="0"/>
    </xf>
    <xf numFmtId="4" fontId="34" fillId="0" borderId="54" xfId="0" applyNumberFormat="1" applyFont="1" applyFill="1" applyBorder="1" applyAlignment="1" applyProtection="1">
      <alignment horizontal="left" vertical="center" wrapText="1"/>
      <protection locked="0"/>
    </xf>
    <xf numFmtId="4" fontId="23" fillId="6" borderId="3" xfId="0" applyNumberFormat="1" applyFont="1" applyFill="1" applyBorder="1" applyAlignment="1" applyProtection="1">
      <alignment vertical="center"/>
      <protection locked="0"/>
    </xf>
    <xf numFmtId="4" fontId="23" fillId="6" borderId="5" xfId="0" applyNumberFormat="1" applyFont="1" applyFill="1" applyBorder="1" applyAlignment="1" applyProtection="1">
      <alignment vertical="center"/>
      <protection locked="0"/>
    </xf>
    <xf numFmtId="4" fontId="20" fillId="0" borderId="0" xfId="0" applyNumberFormat="1" applyFont="1" applyFill="1" applyAlignment="1" applyProtection="1">
      <alignment horizontal="left" vertical="center"/>
      <protection locked="0"/>
    </xf>
    <xf numFmtId="0" fontId="54" fillId="0" borderId="0" xfId="0" applyFont="1" applyFill="1" applyAlignment="1"/>
    <xf numFmtId="4" fontId="33" fillId="2" borderId="3" xfId="0" applyNumberFormat="1" applyFont="1" applyFill="1" applyBorder="1" applyAlignment="1" applyProtection="1">
      <alignment horizontal="center" vertical="center" wrapText="1"/>
      <protection locked="0"/>
    </xf>
    <xf numFmtId="4" fontId="33" fillId="2" borderId="5" xfId="0" applyNumberFormat="1" applyFont="1" applyFill="1" applyBorder="1" applyAlignment="1" applyProtection="1">
      <alignment horizontal="center" vertical="center" wrapText="1"/>
      <protection locked="0"/>
    </xf>
    <xf numFmtId="4" fontId="33" fillId="0" borderId="56" xfId="0" applyNumberFormat="1" applyFont="1" applyFill="1" applyBorder="1" applyAlignment="1" applyProtection="1">
      <alignment vertical="center"/>
      <protection locked="0"/>
    </xf>
    <xf numFmtId="4" fontId="33" fillId="0" borderId="48" xfId="0" applyNumberFormat="1" applyFont="1" applyFill="1" applyBorder="1" applyAlignment="1" applyProtection="1">
      <alignment vertical="center"/>
      <protection locked="0"/>
    </xf>
    <xf numFmtId="4" fontId="28" fillId="0" borderId="0" xfId="0" applyNumberFormat="1" applyFont="1" applyFill="1" applyAlignment="1">
      <alignment horizontal="left" vertical="center" wrapText="1"/>
    </xf>
    <xf numFmtId="0" fontId="0" fillId="0" borderId="0" xfId="0" applyFont="1" applyAlignment="1">
      <alignment horizontal="left" vertical="center"/>
    </xf>
    <xf numFmtId="4" fontId="23" fillId="6" borderId="3" xfId="0" applyNumberFormat="1" applyFont="1" applyFill="1" applyBorder="1" applyAlignment="1">
      <alignment horizontal="left" vertical="center"/>
    </xf>
    <xf numFmtId="4" fontId="23" fillId="6" borderId="5" xfId="0" applyNumberFormat="1" applyFont="1" applyFill="1" applyBorder="1" applyAlignment="1">
      <alignment horizontal="left" vertical="center"/>
    </xf>
    <xf numFmtId="4" fontId="34" fillId="0" borderId="92" xfId="0" applyNumberFormat="1" applyFont="1" applyBorder="1" applyAlignment="1" applyProtection="1">
      <alignment horizontal="justify" vertical="center"/>
      <protection locked="0"/>
    </xf>
    <xf numFmtId="4" fontId="34" fillId="0" borderId="50" xfId="0" applyNumberFormat="1" applyFont="1" applyBorder="1" applyAlignment="1" applyProtection="1">
      <alignment horizontal="justify" vertical="center"/>
      <protection locked="0"/>
    </xf>
    <xf numFmtId="0" fontId="0" fillId="0" borderId="0" xfId="0" applyFont="1" applyFill="1" applyAlignment="1">
      <alignment horizontal="left" vertical="center"/>
    </xf>
    <xf numFmtId="4" fontId="33" fillId="0" borderId="92" xfId="0" applyNumberFormat="1" applyFont="1" applyFill="1" applyBorder="1" applyAlignment="1" applyProtection="1">
      <alignment vertical="center"/>
      <protection locked="0"/>
    </xf>
    <xf numFmtId="4" fontId="33" fillId="0" borderId="50" xfId="0" applyNumberFormat="1" applyFont="1" applyFill="1" applyBorder="1" applyAlignment="1" applyProtection="1">
      <alignment vertical="center"/>
      <protection locked="0"/>
    </xf>
    <xf numFmtId="4" fontId="38" fillId="0" borderId="92" xfId="0" applyNumberFormat="1" applyFont="1" applyFill="1" applyBorder="1" applyAlignment="1" applyProtection="1">
      <alignment horizontal="left" vertical="center"/>
      <protection locked="0"/>
    </xf>
    <xf numFmtId="4" fontId="38" fillId="0" borderId="50" xfId="0" applyNumberFormat="1" applyFont="1" applyFill="1" applyBorder="1" applyAlignment="1" applyProtection="1">
      <alignment horizontal="left" vertical="center"/>
      <protection locked="0"/>
    </xf>
    <xf numFmtId="4" fontId="38" fillId="0" borderId="97" xfId="0" applyNumberFormat="1" applyFont="1" applyFill="1" applyBorder="1" applyAlignment="1" applyProtection="1">
      <alignment horizontal="left" vertical="center" wrapText="1"/>
      <protection locked="0"/>
    </xf>
    <xf numFmtId="4" fontId="38" fillId="0" borderId="54" xfId="0" applyNumberFormat="1" applyFont="1" applyFill="1" applyBorder="1" applyAlignment="1" applyProtection="1">
      <alignment horizontal="left" vertical="center" wrapText="1"/>
      <protection locked="0"/>
    </xf>
    <xf numFmtId="4" fontId="47" fillId="0" borderId="3" xfId="0" applyNumberFormat="1" applyFont="1" applyFill="1" applyBorder="1" applyAlignment="1" applyProtection="1">
      <alignment horizontal="center" vertical="center" wrapText="1"/>
      <protection locked="0"/>
    </xf>
    <xf numFmtId="4" fontId="47" fillId="0" borderId="5" xfId="0" applyNumberFormat="1" applyFont="1" applyFill="1" applyBorder="1" applyAlignment="1" applyProtection="1">
      <alignment horizontal="center" vertical="center" wrapText="1"/>
      <protection locked="0"/>
    </xf>
    <xf numFmtId="4" fontId="33" fillId="0" borderId="56" xfId="0" applyNumberFormat="1" applyFont="1" applyBorder="1" applyAlignment="1" applyProtection="1">
      <alignment horizontal="left" vertical="center" wrapText="1"/>
      <protection locked="0"/>
    </xf>
    <xf numFmtId="4" fontId="33" fillId="0" borderId="48" xfId="0" applyNumberFormat="1" applyFont="1" applyBorder="1" applyAlignment="1" applyProtection="1">
      <alignment horizontal="left" vertical="center" wrapText="1"/>
      <protection locked="0"/>
    </xf>
    <xf numFmtId="4" fontId="33" fillId="0" borderId="92" xfId="0" applyNumberFormat="1" applyFont="1" applyBorder="1" applyAlignment="1" applyProtection="1">
      <alignment horizontal="left" vertical="center" wrapText="1"/>
      <protection locked="0"/>
    </xf>
    <xf numFmtId="4" fontId="33" fillId="0" borderId="50" xfId="0" applyNumberFormat="1" applyFont="1" applyBorder="1" applyAlignment="1" applyProtection="1">
      <alignment horizontal="left" vertical="center" wrapText="1"/>
      <protection locked="0"/>
    </xf>
    <xf numFmtId="4" fontId="33" fillId="0" borderId="92" xfId="0" applyNumberFormat="1" applyFont="1" applyFill="1" applyBorder="1" applyAlignment="1" applyProtection="1">
      <alignment horizontal="left" vertical="center" wrapText="1"/>
      <protection locked="0"/>
    </xf>
    <xf numFmtId="4" fontId="33" fillId="0" borderId="50" xfId="0" applyNumberFormat="1" applyFont="1" applyFill="1" applyBorder="1" applyAlignment="1" applyProtection="1">
      <alignment horizontal="left" vertical="center" wrapText="1"/>
      <protection locked="0"/>
    </xf>
    <xf numFmtId="4" fontId="34" fillId="0" borderId="3" xfId="0" applyNumberFormat="1" applyFont="1" applyBorder="1" applyAlignment="1">
      <alignment vertical="center" wrapText="1"/>
    </xf>
    <xf numFmtId="0" fontId="22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4" fontId="20" fillId="0" borderId="0" xfId="0" applyNumberFormat="1" applyFont="1" applyFill="1" applyAlignment="1" applyProtection="1">
      <alignment horizontal="left" vertical="center" wrapText="1"/>
      <protection locked="0"/>
    </xf>
    <xf numFmtId="4" fontId="23" fillId="2" borderId="4" xfId="0" applyNumberFormat="1" applyFont="1" applyFill="1" applyBorder="1" applyAlignment="1" applyProtection="1">
      <alignment horizontal="center" vertical="center" wrapText="1"/>
      <protection locked="0"/>
    </xf>
    <xf numFmtId="4" fontId="23" fillId="2" borderId="5" xfId="0" applyNumberFormat="1" applyFont="1" applyFill="1" applyBorder="1" applyAlignment="1" applyProtection="1">
      <alignment horizontal="center" vertical="center" wrapText="1"/>
      <protection locked="0"/>
    </xf>
    <xf numFmtId="4" fontId="29" fillId="0" borderId="92" xfId="0" applyNumberFormat="1" applyFont="1" applyBorder="1" applyAlignment="1" applyProtection="1">
      <alignment horizontal="left" vertical="center" wrapText="1"/>
      <protection locked="0"/>
    </xf>
    <xf numFmtId="4" fontId="29" fillId="0" borderId="50" xfId="0" applyNumberFormat="1" applyFont="1" applyBorder="1" applyAlignment="1" applyProtection="1">
      <alignment horizontal="left" vertical="center" wrapText="1"/>
      <protection locked="0"/>
    </xf>
    <xf numFmtId="4" fontId="33" fillId="0" borderId="97" xfId="0" applyNumberFormat="1" applyFont="1" applyBorder="1" applyAlignment="1" applyProtection="1">
      <alignment horizontal="left" vertical="center" wrapText="1"/>
      <protection locked="0"/>
    </xf>
    <xf numFmtId="4" fontId="33" fillId="0" borderId="54" xfId="0" applyNumberFormat="1" applyFont="1" applyBorder="1" applyAlignment="1" applyProtection="1">
      <alignment horizontal="left" vertical="center" wrapText="1"/>
      <protection locked="0"/>
    </xf>
    <xf numFmtId="4" fontId="30" fillId="6" borderId="3" xfId="0" applyNumberFormat="1" applyFont="1" applyFill="1" applyBorder="1" applyAlignment="1" applyProtection="1">
      <alignment horizontal="justify" vertical="center" wrapText="1"/>
      <protection locked="0"/>
    </xf>
    <xf numFmtId="4" fontId="30" fillId="6" borderId="5" xfId="0" applyNumberFormat="1" applyFont="1" applyFill="1" applyBorder="1" applyAlignment="1" applyProtection="1">
      <alignment horizontal="justify" vertical="center" wrapText="1"/>
      <protection locked="0"/>
    </xf>
    <xf numFmtId="4" fontId="20" fillId="0" borderId="0" xfId="0" applyNumberFormat="1" applyFont="1" applyFill="1" applyBorder="1" applyAlignment="1">
      <alignment horizontal="left" vertical="center" wrapText="1"/>
    </xf>
    <xf numFmtId="0" fontId="24" fillId="0" borderId="0" xfId="0" applyFont="1" applyFill="1" applyAlignment="1">
      <alignment horizontal="left" vertical="center" wrapText="1"/>
    </xf>
    <xf numFmtId="4" fontId="3" fillId="6" borderId="7" xfId="0" applyNumberFormat="1" applyFont="1" applyFill="1" applyBorder="1" applyAlignment="1">
      <alignment horizontal="center" vertical="center" wrapText="1"/>
    </xf>
    <xf numFmtId="4" fontId="3" fillId="6" borderId="100" xfId="0" applyNumberFormat="1" applyFont="1" applyFill="1" applyBorder="1" applyAlignment="1">
      <alignment horizontal="center" vertical="center" wrapText="1"/>
    </xf>
    <xf numFmtId="0" fontId="10" fillId="4" borderId="12" xfId="0" applyFont="1" applyFill="1" applyBorder="1" applyAlignment="1">
      <alignment horizontal="center" wrapText="1"/>
    </xf>
    <xf numFmtId="0" fontId="10" fillId="4" borderId="96" xfId="0" applyFont="1" applyFill="1" applyBorder="1" applyAlignment="1">
      <alignment horizontal="center" wrapText="1"/>
    </xf>
    <xf numFmtId="4" fontId="29" fillId="0" borderId="92" xfId="0" applyNumberFormat="1" applyFont="1" applyFill="1" applyBorder="1" applyAlignment="1" applyProtection="1">
      <alignment horizontal="left" vertical="center" wrapText="1"/>
      <protection locked="0"/>
    </xf>
    <xf numFmtId="4" fontId="29" fillId="0" borderId="50" xfId="0" applyNumberFormat="1" applyFont="1" applyFill="1" applyBorder="1" applyAlignment="1" applyProtection="1">
      <alignment horizontal="left" vertical="center" wrapText="1"/>
      <protection locked="0"/>
    </xf>
    <xf numFmtId="4" fontId="48" fillId="0" borderId="92" xfId="0" applyNumberFormat="1" applyFont="1" applyFill="1" applyBorder="1" applyAlignment="1" applyProtection="1">
      <alignment horizontal="left" vertical="center" wrapText="1"/>
      <protection locked="0"/>
    </xf>
    <xf numFmtId="4" fontId="48" fillId="0" borderId="50" xfId="0" applyNumberFormat="1" applyFont="1" applyFill="1" applyBorder="1" applyAlignment="1" applyProtection="1">
      <alignment horizontal="left" vertical="center" wrapText="1"/>
      <protection locked="0"/>
    </xf>
    <xf numFmtId="4" fontId="33" fillId="0" borderId="3" xfId="0" applyNumberFormat="1" applyFont="1" applyFill="1" applyBorder="1" applyAlignment="1">
      <alignment horizontal="center" vertical="center"/>
    </xf>
    <xf numFmtId="4" fontId="33" fillId="0" borderId="5" xfId="0" applyNumberFormat="1" applyFont="1" applyFill="1" applyBorder="1" applyAlignment="1">
      <alignment horizontal="center" vertical="center"/>
    </xf>
    <xf numFmtId="4" fontId="33" fillId="0" borderId="3" xfId="0" applyNumberFormat="1" applyFont="1" applyBorder="1" applyAlignment="1">
      <alignment horizontal="center" vertical="center"/>
    </xf>
    <xf numFmtId="4" fontId="33" fillId="0" borderId="5" xfId="0" applyNumberFormat="1" applyFont="1" applyBorder="1" applyAlignment="1">
      <alignment horizontal="center" vertical="center"/>
    </xf>
    <xf numFmtId="4" fontId="20" fillId="3" borderId="0" xfId="0" applyNumberFormat="1" applyFont="1" applyFill="1" applyBorder="1" applyAlignment="1">
      <alignment horizontal="left" vertical="center" wrapText="1"/>
    </xf>
    <xf numFmtId="0" fontId="0" fillId="3" borderId="0" xfId="0" applyFill="1" applyAlignment="1">
      <alignment vertical="center"/>
    </xf>
    <xf numFmtId="4" fontId="21" fillId="3" borderId="0" xfId="0" applyNumberFormat="1" applyFont="1" applyFill="1" applyBorder="1" applyAlignment="1">
      <alignment horizontal="center" vertical="center" wrapText="1"/>
    </xf>
    <xf numFmtId="4" fontId="47" fillId="3" borderId="3" xfId="0" applyNumberFormat="1" applyFont="1" applyFill="1" applyBorder="1" applyAlignment="1">
      <alignment horizontal="center" vertical="center" wrapText="1"/>
    </xf>
    <xf numFmtId="4" fontId="47" fillId="3" borderId="5" xfId="0" applyNumberFormat="1" applyFont="1" applyFill="1" applyBorder="1" applyAlignment="1">
      <alignment horizontal="center" vertical="center" wrapText="1"/>
    </xf>
    <xf numFmtId="4" fontId="22" fillId="0" borderId="56" xfId="0" applyNumberFormat="1" applyFont="1" applyFill="1" applyBorder="1" applyAlignment="1">
      <alignment vertical="center" wrapText="1"/>
    </xf>
    <xf numFmtId="4" fontId="22" fillId="0" borderId="48" xfId="0" applyNumberFormat="1" applyFont="1" applyFill="1" applyBorder="1" applyAlignment="1">
      <alignment vertical="center" wrapText="1"/>
    </xf>
    <xf numFmtId="0" fontId="0" fillId="0" borderId="0" xfId="0" applyFill="1" applyAlignment="1">
      <alignment vertical="center" wrapText="1"/>
    </xf>
    <xf numFmtId="4" fontId="23" fillId="0" borderId="56" xfId="0" applyNumberFormat="1" applyFont="1" applyBorder="1" applyAlignment="1">
      <alignment vertical="center"/>
    </xf>
    <xf numFmtId="4" fontId="23" fillId="0" borderId="48" xfId="0" applyNumberFormat="1" applyFont="1" applyBorder="1" applyAlignment="1">
      <alignment vertical="center"/>
    </xf>
    <xf numFmtId="4" fontId="22" fillId="0" borderId="92" xfId="0" applyNumberFormat="1" applyFont="1" applyFill="1" applyBorder="1" applyAlignment="1">
      <alignment horizontal="left" vertical="center" wrapText="1"/>
    </xf>
    <xf numFmtId="4" fontId="22" fillId="0" borderId="50" xfId="0" applyNumberFormat="1" applyFont="1" applyFill="1" applyBorder="1" applyAlignment="1">
      <alignment horizontal="left" vertical="center" wrapText="1"/>
    </xf>
    <xf numFmtId="4" fontId="22" fillId="0" borderId="97" xfId="0" applyNumberFormat="1" applyFont="1" applyBorder="1" applyAlignment="1">
      <alignment vertical="center" wrapText="1"/>
    </xf>
    <xf numFmtId="4" fontId="22" fillId="0" borderId="54" xfId="0" applyNumberFormat="1" applyFont="1" applyBorder="1" applyAlignment="1">
      <alignment vertical="center" wrapText="1"/>
    </xf>
    <xf numFmtId="4" fontId="23" fillId="6" borderId="3" xfId="0" applyNumberFormat="1" applyFont="1" applyFill="1" applyBorder="1" applyAlignment="1">
      <alignment horizontal="left" vertical="center" wrapText="1"/>
    </xf>
    <xf numFmtId="4" fontId="23" fillId="6" borderId="5" xfId="0" applyNumberFormat="1" applyFont="1" applyFill="1" applyBorder="1" applyAlignment="1">
      <alignment horizontal="left" vertical="center" wrapText="1"/>
    </xf>
    <xf numFmtId="4" fontId="34" fillId="0" borderId="3" xfId="0" applyNumberFormat="1" applyFont="1" applyBorder="1" applyAlignment="1">
      <alignment horizontal="right" vertical="center"/>
    </xf>
    <xf numFmtId="4" fontId="34" fillId="0" borderId="4" xfId="0" applyNumberFormat="1" applyFont="1" applyBorder="1" applyAlignment="1">
      <alignment horizontal="right" vertical="center"/>
    </xf>
    <xf numFmtId="4" fontId="34" fillId="0" borderId="5" xfId="0" applyNumberFormat="1" applyFont="1" applyBorder="1" applyAlignment="1">
      <alignment horizontal="right" vertical="center"/>
    </xf>
    <xf numFmtId="4" fontId="7" fillId="0" borderId="3" xfId="0" applyNumberFormat="1" applyFont="1" applyBorder="1" applyAlignment="1">
      <alignment horizontal="center" vertical="center"/>
    </xf>
    <xf numFmtId="4" fontId="7" fillId="0" borderId="4" xfId="0" applyNumberFormat="1" applyFont="1" applyBorder="1" applyAlignment="1">
      <alignment horizontal="center" vertical="center"/>
    </xf>
    <xf numFmtId="4" fontId="7" fillId="0" borderId="5" xfId="0" applyNumberFormat="1" applyFont="1" applyBorder="1" applyAlignment="1">
      <alignment horizontal="center" vertical="center"/>
    </xf>
    <xf numFmtId="4" fontId="33" fillId="2" borderId="91" xfId="0" applyNumberFormat="1" applyFont="1" applyFill="1" applyBorder="1" applyAlignment="1">
      <alignment horizontal="center" vertical="center"/>
    </xf>
    <xf numFmtId="4" fontId="33" fillId="2" borderId="2" xfId="0" applyNumberFormat="1" applyFont="1" applyFill="1" applyBorder="1" applyAlignment="1">
      <alignment horizontal="center" vertical="center"/>
    </xf>
    <xf numFmtId="4" fontId="33" fillId="2" borderId="3" xfId="0" applyNumberFormat="1" applyFont="1" applyFill="1" applyBorder="1" applyAlignment="1">
      <alignment horizontal="center" vertical="center"/>
    </xf>
    <xf numFmtId="4" fontId="33" fillId="2" borderId="5" xfId="0" applyNumberFormat="1" applyFont="1" applyFill="1" applyBorder="1" applyAlignment="1">
      <alignment horizontal="center" vertical="center"/>
    </xf>
    <xf numFmtId="4" fontId="34" fillId="0" borderId="91" xfId="0" applyNumberFormat="1" applyFont="1" applyBorder="1" applyAlignment="1">
      <alignment horizontal="right" vertical="center"/>
    </xf>
    <xf numFmtId="4" fontId="34" fillId="0" borderId="2" xfId="0" applyNumberFormat="1" applyFont="1" applyBorder="1" applyAlignment="1">
      <alignment horizontal="right" vertical="center"/>
    </xf>
    <xf numFmtId="4" fontId="50" fillId="2" borderId="3" xfId="0" applyNumberFormat="1" applyFont="1" applyFill="1" applyBorder="1" applyAlignment="1" applyProtection="1">
      <alignment horizontal="center" vertical="center"/>
      <protection locked="0"/>
    </xf>
    <xf numFmtId="4" fontId="50" fillId="2" borderId="4" xfId="0" applyNumberFormat="1" applyFont="1" applyFill="1" applyBorder="1" applyAlignment="1" applyProtection="1">
      <alignment horizontal="center" vertical="center"/>
      <protection locked="0"/>
    </xf>
    <xf numFmtId="4" fontId="50" fillId="2" borderId="5" xfId="0" applyNumberFormat="1" applyFont="1" applyFill="1" applyBorder="1" applyAlignment="1" applyProtection="1">
      <alignment horizontal="center" vertical="center"/>
      <protection locked="0"/>
    </xf>
    <xf numFmtId="4" fontId="22" fillId="0" borderId="92" xfId="0" applyNumberFormat="1" applyFont="1" applyFill="1" applyBorder="1" applyAlignment="1">
      <alignment vertical="center" wrapText="1"/>
    </xf>
    <xf numFmtId="4" fontId="22" fillId="0" borderId="50" xfId="0" applyNumberFormat="1" applyFont="1" applyFill="1" applyBorder="1" applyAlignment="1">
      <alignment vertical="center" wrapText="1"/>
    </xf>
    <xf numFmtId="4" fontId="22" fillId="0" borderId="102" xfId="0" applyNumberFormat="1" applyFont="1" applyFill="1" applyBorder="1" applyAlignment="1">
      <alignment vertical="center" wrapText="1"/>
    </xf>
    <xf numFmtId="4" fontId="22" fillId="0" borderId="85" xfId="0" applyNumberFormat="1" applyFont="1" applyFill="1" applyBorder="1" applyAlignment="1">
      <alignment vertical="center" wrapText="1"/>
    </xf>
    <xf numFmtId="4" fontId="49" fillId="0" borderId="93" xfId="0" applyNumberFormat="1" applyFont="1" applyFill="1" applyBorder="1" applyAlignment="1">
      <alignment vertical="center" wrapText="1"/>
    </xf>
    <xf numFmtId="4" fontId="49" fillId="0" borderId="62" xfId="0" applyNumberFormat="1" applyFont="1" applyFill="1" applyBorder="1" applyAlignment="1">
      <alignment vertical="center" wrapText="1"/>
    </xf>
    <xf numFmtId="4" fontId="49" fillId="0" borderId="97" xfId="0" applyNumberFormat="1" applyFont="1" applyFill="1" applyBorder="1" applyAlignment="1">
      <alignment vertical="center" wrapText="1"/>
    </xf>
    <xf numFmtId="4" fontId="49" fillId="0" borderId="54" xfId="0" applyNumberFormat="1" applyFont="1" applyFill="1" applyBorder="1" applyAlignment="1">
      <alignment vertical="center" wrapText="1"/>
    </xf>
    <xf numFmtId="0" fontId="0" fillId="0" borderId="4" xfId="0" applyBorder="1" applyAlignment="1">
      <alignment horizontal="left" vertical="center" wrapText="1"/>
    </xf>
    <xf numFmtId="0" fontId="0" fillId="0" borderId="4" xfId="0" applyBorder="1" applyAlignment="1">
      <alignment vertical="center"/>
    </xf>
    <xf numFmtId="4" fontId="29" fillId="0" borderId="92" xfId="0" applyNumberFormat="1" applyFont="1" applyFill="1" applyBorder="1" applyAlignment="1" applyProtection="1">
      <alignment vertical="center" wrapText="1"/>
      <protection locked="0"/>
    </xf>
    <xf numFmtId="4" fontId="29" fillId="0" borderId="80" xfId="0" applyNumberFormat="1" applyFont="1" applyFill="1" applyBorder="1" applyAlignment="1" applyProtection="1">
      <alignment vertical="center" wrapText="1"/>
      <protection locked="0"/>
    </xf>
    <xf numFmtId="4" fontId="29" fillId="0" borderId="50" xfId="0" applyNumberFormat="1" applyFont="1" applyFill="1" applyBorder="1" applyAlignment="1" applyProtection="1">
      <alignment vertical="center" wrapText="1"/>
      <protection locked="0"/>
    </xf>
    <xf numFmtId="4" fontId="29" fillId="0" borderId="97" xfId="0" applyNumberFormat="1" applyFont="1" applyFill="1" applyBorder="1" applyAlignment="1" applyProtection="1">
      <alignment vertical="center" wrapText="1"/>
      <protection locked="0"/>
    </xf>
    <xf numFmtId="4" fontId="29" fillId="0" borderId="103" xfId="0" applyNumberFormat="1" applyFont="1" applyFill="1" applyBorder="1" applyAlignment="1" applyProtection="1">
      <alignment vertical="center" wrapText="1"/>
      <protection locked="0"/>
    </xf>
    <xf numFmtId="4" fontId="29" fillId="0" borderId="54" xfId="0" applyNumberFormat="1" applyFont="1" applyFill="1" applyBorder="1" applyAlignment="1" applyProtection="1">
      <alignment vertical="center" wrapText="1"/>
      <protection locked="0"/>
    </xf>
    <xf numFmtId="4" fontId="51" fillId="0" borderId="3" xfId="0" applyNumberFormat="1" applyFont="1" applyFill="1" applyBorder="1" applyAlignment="1" applyProtection="1">
      <alignment vertical="center" wrapText="1"/>
      <protection locked="0"/>
    </xf>
    <xf numFmtId="4" fontId="51" fillId="0" borderId="4" xfId="0" applyNumberFormat="1" applyFont="1" applyFill="1" applyBorder="1" applyAlignment="1" applyProtection="1">
      <alignment vertical="center" wrapText="1"/>
      <protection locked="0"/>
    </xf>
    <xf numFmtId="4" fontId="51" fillId="0" borderId="5" xfId="0" applyNumberFormat="1" applyFont="1" applyFill="1" applyBorder="1" applyAlignment="1" applyProtection="1">
      <alignment vertical="center" wrapText="1"/>
      <protection locked="0"/>
    </xf>
    <xf numFmtId="4" fontId="51" fillId="0" borderId="3" xfId="0" applyNumberFormat="1" applyFont="1" applyBorder="1" applyAlignment="1" applyProtection="1">
      <alignment horizontal="left" vertical="center" wrapText="1"/>
      <protection locked="0"/>
    </xf>
    <xf numFmtId="4" fontId="51" fillId="0" borderId="4" xfId="0" applyNumberFormat="1" applyFont="1" applyBorder="1" applyAlignment="1" applyProtection="1">
      <alignment horizontal="left" vertical="center" wrapText="1"/>
      <protection locked="0"/>
    </xf>
    <xf numFmtId="4" fontId="51" fillId="0" borderId="5" xfId="0" applyNumberFormat="1" applyFont="1" applyBorder="1" applyAlignment="1" applyProtection="1">
      <alignment horizontal="left" vertical="center" wrapText="1"/>
      <protection locked="0"/>
    </xf>
    <xf numFmtId="4" fontId="29" fillId="0" borderId="56" xfId="0" applyNumberFormat="1" applyFont="1" applyFill="1" applyBorder="1" applyAlignment="1" applyProtection="1">
      <alignment vertical="center"/>
      <protection locked="0"/>
    </xf>
    <xf numFmtId="4" fontId="29" fillId="0" borderId="57" xfId="0" applyNumberFormat="1" applyFont="1" applyFill="1" applyBorder="1" applyAlignment="1" applyProtection="1">
      <alignment vertical="center"/>
      <protection locked="0"/>
    </xf>
    <xf numFmtId="4" fontId="29" fillId="0" borderId="48" xfId="0" applyNumberFormat="1" applyFont="1" applyFill="1" applyBorder="1" applyAlignment="1" applyProtection="1">
      <alignment vertical="center"/>
      <protection locked="0"/>
    </xf>
    <xf numFmtId="4" fontId="29" fillId="0" borderId="92" xfId="0" applyNumberFormat="1" applyFont="1" applyFill="1" applyBorder="1" applyAlignment="1" applyProtection="1">
      <alignment vertical="center"/>
      <protection locked="0"/>
    </xf>
    <xf numFmtId="4" fontId="29" fillId="0" borderId="80" xfId="0" applyNumberFormat="1" applyFont="1" applyFill="1" applyBorder="1" applyAlignment="1" applyProtection="1">
      <alignment vertical="center"/>
      <protection locked="0"/>
    </xf>
    <xf numFmtId="4" fontId="29" fillId="0" borderId="50" xfId="0" applyNumberFormat="1" applyFont="1" applyFill="1" applyBorder="1" applyAlignment="1" applyProtection="1">
      <alignment vertical="center"/>
      <protection locked="0"/>
    </xf>
    <xf numFmtId="4" fontId="49" fillId="0" borderId="92" xfId="0" applyNumberFormat="1" applyFont="1" applyFill="1" applyBorder="1" applyAlignment="1" applyProtection="1">
      <alignment vertical="center"/>
      <protection locked="0"/>
    </xf>
    <xf numFmtId="4" fontId="49" fillId="0" borderId="80" xfId="0" applyNumberFormat="1" applyFont="1" applyFill="1" applyBorder="1" applyAlignment="1" applyProtection="1">
      <alignment vertical="center"/>
      <protection locked="0"/>
    </xf>
    <xf numFmtId="4" fontId="49" fillId="0" borderId="50" xfId="0" applyNumberFormat="1" applyFont="1" applyFill="1" applyBorder="1" applyAlignment="1" applyProtection="1">
      <alignment vertical="center"/>
      <protection locked="0"/>
    </xf>
    <xf numFmtId="4" fontId="48" fillId="0" borderId="92" xfId="0" applyNumberFormat="1" applyFont="1" applyFill="1" applyBorder="1" applyAlignment="1" applyProtection="1">
      <alignment horizontal="left" vertical="center" indent="1"/>
      <protection locked="0"/>
    </xf>
    <xf numFmtId="4" fontId="48" fillId="0" borderId="80" xfId="0" applyNumberFormat="1" applyFont="1" applyFill="1" applyBorder="1" applyAlignment="1" applyProtection="1">
      <alignment horizontal="left" vertical="center" indent="1"/>
      <protection locked="0"/>
    </xf>
    <xf numFmtId="4" fontId="48" fillId="0" borderId="50" xfId="0" applyNumberFormat="1" applyFont="1" applyFill="1" applyBorder="1" applyAlignment="1" applyProtection="1">
      <alignment horizontal="left" vertical="center" indent="1"/>
      <protection locked="0"/>
    </xf>
    <xf numFmtId="4" fontId="51" fillId="0" borderId="3" xfId="0" applyNumberFormat="1" applyFont="1" applyFill="1" applyBorder="1" applyAlignment="1" applyProtection="1">
      <alignment horizontal="left" vertical="center" wrapText="1"/>
      <protection locked="0"/>
    </xf>
    <xf numFmtId="4" fontId="51" fillId="0" borderId="4" xfId="0" applyNumberFormat="1" applyFont="1" applyFill="1" applyBorder="1" applyAlignment="1" applyProtection="1">
      <alignment horizontal="left" vertical="center" wrapText="1"/>
      <protection locked="0"/>
    </xf>
    <xf numFmtId="4" fontId="51" fillId="0" borderId="5" xfId="0" applyNumberFormat="1" applyFont="1" applyFill="1" applyBorder="1" applyAlignment="1" applyProtection="1">
      <alignment horizontal="left" vertical="center" wrapText="1"/>
      <protection locked="0"/>
    </xf>
    <xf numFmtId="4" fontId="48" fillId="0" borderId="97" xfId="0" applyNumberFormat="1" applyFont="1" applyFill="1" applyBorder="1" applyAlignment="1" applyProtection="1">
      <alignment horizontal="left" vertical="center" wrapText="1" indent="1"/>
      <protection locked="0"/>
    </xf>
    <xf numFmtId="4" fontId="48" fillId="0" borderId="103" xfId="0" applyNumberFormat="1" applyFont="1" applyFill="1" applyBorder="1" applyAlignment="1" applyProtection="1">
      <alignment horizontal="left" vertical="center" wrapText="1" indent="1"/>
      <protection locked="0"/>
    </xf>
    <xf numFmtId="4" fontId="48" fillId="0" borderId="54" xfId="0" applyNumberFormat="1" applyFont="1" applyFill="1" applyBorder="1" applyAlignment="1" applyProtection="1">
      <alignment horizontal="left" vertical="center" wrapText="1" indent="1"/>
      <protection locked="0"/>
    </xf>
    <xf numFmtId="4" fontId="50" fillId="2" borderId="3" xfId="0" applyNumberFormat="1" applyFont="1" applyFill="1" applyBorder="1" applyAlignment="1" applyProtection="1">
      <alignment vertical="center"/>
      <protection locked="0"/>
    </xf>
    <xf numFmtId="4" fontId="50" fillId="2" borderId="4" xfId="0" applyNumberFormat="1" applyFont="1" applyFill="1" applyBorder="1" applyAlignment="1" applyProtection="1">
      <alignment vertical="center"/>
      <protection locked="0"/>
    </xf>
    <xf numFmtId="4" fontId="50" fillId="2" borderId="5" xfId="0" applyNumberFormat="1" applyFont="1" applyFill="1" applyBorder="1" applyAlignment="1" applyProtection="1">
      <alignment vertical="center"/>
      <protection locked="0"/>
    </xf>
    <xf numFmtId="4" fontId="30" fillId="2" borderId="6" xfId="0" applyNumberFormat="1" applyFont="1" applyFill="1" applyBorder="1" applyAlignment="1" applyProtection="1">
      <alignment horizontal="center" vertical="center"/>
      <protection locked="0"/>
    </xf>
    <xf numFmtId="4" fontId="30" fillId="2" borderId="90" xfId="0" applyNumberFormat="1" applyFont="1" applyFill="1" applyBorder="1" applyAlignment="1" applyProtection="1">
      <alignment horizontal="center" vertical="center"/>
      <protection locked="0"/>
    </xf>
    <xf numFmtId="4" fontId="47" fillId="6" borderId="29" xfId="0" applyNumberFormat="1" applyFont="1" applyFill="1" applyBorder="1" applyAlignment="1" applyProtection="1">
      <alignment horizontal="center" vertical="center" wrapText="1"/>
      <protection locked="0"/>
    </xf>
    <xf numFmtId="4" fontId="47" fillId="6" borderId="6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64" xfId="0" applyBorder="1" applyAlignment="1">
      <alignment horizontal="center" vertical="center" wrapText="1"/>
    </xf>
    <xf numFmtId="0" fontId="24" fillId="2" borderId="91" xfId="0" applyFont="1" applyFill="1" applyBorder="1" applyAlignment="1">
      <alignment horizontal="center" vertical="center"/>
    </xf>
    <xf numFmtId="0" fontId="24" fillId="2" borderId="2" xfId="0" applyFont="1" applyFill="1" applyBorder="1" applyAlignment="1">
      <alignment horizontal="center" vertical="center"/>
    </xf>
    <xf numFmtId="4" fontId="48" fillId="0" borderId="92" xfId="0" applyNumberFormat="1" applyFont="1" applyFill="1" applyBorder="1" applyAlignment="1" applyProtection="1">
      <alignment horizontal="left" vertical="center" wrapText="1" indent="1"/>
      <protection locked="0"/>
    </xf>
    <xf numFmtId="4" fontId="48" fillId="0" borderId="80" xfId="0" applyNumberFormat="1" applyFont="1" applyFill="1" applyBorder="1" applyAlignment="1" applyProtection="1">
      <alignment horizontal="left" vertical="center" wrapText="1" indent="1"/>
      <protection locked="0"/>
    </xf>
    <xf numFmtId="4" fontId="48" fillId="0" borderId="50" xfId="0" applyNumberFormat="1" applyFont="1" applyFill="1" applyBorder="1" applyAlignment="1" applyProtection="1">
      <alignment horizontal="left" vertical="center" wrapText="1" indent="1"/>
      <protection locked="0"/>
    </xf>
    <xf numFmtId="4" fontId="48" fillId="0" borderId="93" xfId="0" applyNumberFormat="1" applyFont="1" applyFill="1" applyBorder="1" applyAlignment="1" applyProtection="1">
      <alignment horizontal="left" vertical="center" wrapText="1" indent="1"/>
      <protection locked="0"/>
    </xf>
    <xf numFmtId="4" fontId="48" fillId="0" borderId="88" xfId="0" applyNumberFormat="1" applyFont="1" applyFill="1" applyBorder="1" applyAlignment="1" applyProtection="1">
      <alignment horizontal="left" vertical="center" wrapText="1" indent="1"/>
      <protection locked="0"/>
    </xf>
    <xf numFmtId="4" fontId="48" fillId="0" borderId="62" xfId="0" applyNumberFormat="1" applyFont="1" applyFill="1" applyBorder="1" applyAlignment="1" applyProtection="1">
      <alignment horizontal="left" vertical="center" wrapText="1" indent="1"/>
      <protection locked="0"/>
    </xf>
    <xf numFmtId="4" fontId="34" fillId="0" borderId="92" xfId="0" applyNumberFormat="1" applyFont="1" applyBorder="1" applyAlignment="1" applyProtection="1">
      <alignment horizontal="left" vertical="center" wrapText="1"/>
      <protection locked="0"/>
    </xf>
    <xf numFmtId="4" fontId="34" fillId="0" borderId="50" xfId="0" applyNumberFormat="1" applyFont="1" applyBorder="1" applyAlignment="1" applyProtection="1">
      <alignment horizontal="left" vertical="center" wrapText="1"/>
      <protection locked="0"/>
    </xf>
    <xf numFmtId="4" fontId="34" fillId="0" borderId="97" xfId="0" applyNumberFormat="1" applyFont="1" applyFill="1" applyBorder="1" applyAlignment="1" applyProtection="1">
      <alignment horizontal="left" vertical="center"/>
      <protection locked="0"/>
    </xf>
    <xf numFmtId="4" fontId="34" fillId="0" borderId="54" xfId="0" applyNumberFormat="1" applyFont="1" applyFill="1" applyBorder="1" applyAlignment="1" applyProtection="1">
      <alignment horizontal="left" vertical="center"/>
      <protection locked="0"/>
    </xf>
    <xf numFmtId="4" fontId="30" fillId="6" borderId="3" xfId="0" applyNumberFormat="1" applyFont="1" applyFill="1" applyBorder="1" applyAlignment="1" applyProtection="1">
      <alignment horizontal="left" vertical="center"/>
      <protection locked="0"/>
    </xf>
    <xf numFmtId="4" fontId="30" fillId="6" borderId="5" xfId="0" applyNumberFormat="1" applyFont="1" applyFill="1" applyBorder="1" applyAlignment="1" applyProtection="1">
      <alignment horizontal="left" vertical="center"/>
      <protection locked="0"/>
    </xf>
    <xf numFmtId="4" fontId="34" fillId="0" borderId="56" xfId="0" applyNumberFormat="1" applyFont="1" applyBorder="1" applyAlignment="1" applyProtection="1">
      <alignment horizontal="left" vertical="center"/>
      <protection locked="0"/>
    </xf>
    <xf numFmtId="4" fontId="34" fillId="0" borderId="48" xfId="0" applyNumberFormat="1" applyFont="1" applyBorder="1" applyAlignment="1" applyProtection="1">
      <alignment horizontal="left" vertical="center"/>
      <protection locked="0"/>
    </xf>
    <xf numFmtId="4" fontId="23" fillId="0" borderId="91" xfId="0" applyNumberFormat="1" applyFont="1" applyFill="1" applyBorder="1" applyAlignment="1" applyProtection="1">
      <alignment vertical="center"/>
      <protection locked="0"/>
    </xf>
    <xf numFmtId="4" fontId="23" fillId="0" borderId="1" xfId="0" applyNumberFormat="1" applyFont="1" applyFill="1" applyBorder="1" applyAlignment="1" applyProtection="1">
      <alignment vertical="center"/>
      <protection locked="0"/>
    </xf>
    <xf numFmtId="4" fontId="23" fillId="0" borderId="2" xfId="0" applyNumberFormat="1" applyFont="1" applyFill="1" applyBorder="1" applyAlignment="1" applyProtection="1">
      <alignment vertical="center"/>
      <protection locked="0"/>
    </xf>
    <xf numFmtId="4" fontId="46" fillId="0" borderId="56" xfId="0" applyNumberFormat="1" applyFont="1" applyFill="1" applyBorder="1" applyAlignment="1" applyProtection="1">
      <alignment vertical="center"/>
      <protection locked="0"/>
    </xf>
    <xf numFmtId="4" fontId="46" fillId="0" borderId="57" xfId="0" applyNumberFormat="1" applyFont="1" applyFill="1" applyBorder="1" applyAlignment="1" applyProtection="1">
      <alignment vertical="center"/>
      <protection locked="0"/>
    </xf>
    <xf numFmtId="4" fontId="46" fillId="0" borderId="48" xfId="0" applyNumberFormat="1" applyFont="1" applyFill="1" applyBorder="1" applyAlignment="1" applyProtection="1">
      <alignment vertical="center"/>
      <protection locked="0"/>
    </xf>
    <xf numFmtId="4" fontId="46" fillId="0" borderId="92" xfId="0" applyNumberFormat="1" applyFont="1" applyFill="1" applyBorder="1" applyAlignment="1" applyProtection="1">
      <alignment vertical="center"/>
      <protection locked="0"/>
    </xf>
    <xf numFmtId="4" fontId="46" fillId="0" borderId="80" xfId="0" applyNumberFormat="1" applyFont="1" applyFill="1" applyBorder="1" applyAlignment="1" applyProtection="1">
      <alignment vertical="center"/>
      <protection locked="0"/>
    </xf>
    <xf numFmtId="4" fontId="46" fillId="0" borderId="50" xfId="0" applyNumberFormat="1" applyFont="1" applyFill="1" applyBorder="1" applyAlignment="1" applyProtection="1">
      <alignment vertical="center"/>
      <protection locked="0"/>
    </xf>
    <xf numFmtId="0" fontId="23" fillId="2" borderId="3" xfId="0" applyFont="1" applyFill="1" applyBorder="1" applyAlignment="1">
      <alignment horizontal="center" vertical="center"/>
    </xf>
    <xf numFmtId="0" fontId="23" fillId="2" borderId="4" xfId="0" applyFont="1" applyFill="1" applyBorder="1" applyAlignment="1">
      <alignment horizontal="center" vertical="center"/>
    </xf>
    <xf numFmtId="0" fontId="23" fillId="2" borderId="5" xfId="0" applyFont="1" applyFill="1" applyBorder="1" applyAlignment="1">
      <alignment horizontal="center" vertical="center"/>
    </xf>
    <xf numFmtId="4" fontId="23" fillId="0" borderId="4" xfId="0" applyNumberFormat="1" applyFont="1" applyFill="1" applyBorder="1" applyAlignment="1" applyProtection="1">
      <alignment vertical="center" wrapText="1"/>
      <protection locked="0"/>
    </xf>
    <xf numFmtId="4" fontId="23" fillId="0" borderId="5" xfId="0" applyNumberFormat="1" applyFont="1" applyFill="1" applyBorder="1" applyAlignment="1" applyProtection="1">
      <alignment vertical="center" wrapText="1"/>
      <protection locked="0"/>
    </xf>
    <xf numFmtId="4" fontId="46" fillId="0" borderId="56" xfId="0" applyNumberFormat="1" applyFont="1" applyFill="1" applyBorder="1" applyAlignment="1" applyProtection="1">
      <alignment vertical="center" wrapText="1"/>
      <protection locked="0"/>
    </xf>
    <xf numFmtId="4" fontId="46" fillId="0" borderId="57" xfId="0" applyNumberFormat="1" applyFont="1" applyFill="1" applyBorder="1" applyAlignment="1" applyProtection="1">
      <alignment vertical="center" wrapText="1"/>
      <protection locked="0"/>
    </xf>
    <xf numFmtId="4" fontId="46" fillId="0" borderId="48" xfId="0" applyNumberFormat="1" applyFont="1" applyFill="1" applyBorder="1" applyAlignment="1" applyProtection="1">
      <alignment vertical="center" wrapText="1"/>
      <protection locked="0"/>
    </xf>
    <xf numFmtId="4" fontId="46" fillId="0" borderId="92" xfId="0" applyNumberFormat="1" applyFont="1" applyFill="1" applyBorder="1" applyAlignment="1" applyProtection="1">
      <alignment vertical="center" wrapText="1"/>
      <protection locked="0"/>
    </xf>
    <xf numFmtId="4" fontId="46" fillId="0" borderId="80" xfId="0" applyNumberFormat="1" applyFont="1" applyFill="1" applyBorder="1" applyAlignment="1" applyProtection="1">
      <alignment vertical="center" wrapText="1"/>
      <protection locked="0"/>
    </xf>
    <xf numFmtId="4" fontId="46" fillId="0" borderId="50" xfId="0" applyNumberFormat="1" applyFont="1" applyFill="1" applyBorder="1" applyAlignment="1" applyProtection="1">
      <alignment vertical="center" wrapText="1"/>
      <protection locked="0"/>
    </xf>
    <xf numFmtId="4" fontId="46" fillId="0" borderId="97" xfId="0" applyNumberFormat="1" applyFont="1" applyFill="1" applyBorder="1" applyAlignment="1" applyProtection="1">
      <alignment vertical="center" wrapText="1"/>
      <protection locked="0"/>
    </xf>
    <xf numFmtId="4" fontId="46" fillId="0" borderId="103" xfId="0" applyNumberFormat="1" applyFont="1" applyFill="1" applyBorder="1" applyAlignment="1" applyProtection="1">
      <alignment vertical="center" wrapText="1"/>
      <protection locked="0"/>
    </xf>
    <xf numFmtId="4" fontId="46" fillId="0" borderId="54" xfId="0" applyNumberFormat="1" applyFont="1" applyFill="1" applyBorder="1" applyAlignment="1" applyProtection="1">
      <alignment vertical="center" wrapText="1"/>
      <protection locked="0"/>
    </xf>
    <xf numFmtId="4" fontId="23" fillId="0" borderId="3" xfId="0" applyNumberFormat="1" applyFont="1" applyFill="1" applyBorder="1" applyAlignment="1" applyProtection="1">
      <alignment vertical="center"/>
      <protection locked="0"/>
    </xf>
    <xf numFmtId="4" fontId="23" fillId="0" borderId="4" xfId="0" applyNumberFormat="1" applyFont="1" applyFill="1" applyBorder="1" applyAlignment="1" applyProtection="1">
      <alignment vertical="center"/>
      <protection locked="0"/>
    </xf>
    <xf numFmtId="4" fontId="23" fillId="0" borderId="5" xfId="0" applyNumberFormat="1" applyFont="1" applyFill="1" applyBorder="1" applyAlignment="1" applyProtection="1">
      <alignment vertical="center"/>
      <protection locked="0"/>
    </xf>
    <xf numFmtId="4" fontId="23" fillId="0" borderId="3" xfId="0" applyNumberFormat="1" applyFont="1" applyBorder="1" applyAlignment="1" applyProtection="1">
      <alignment horizontal="left" vertical="center" wrapText="1"/>
      <protection locked="0"/>
    </xf>
    <xf numFmtId="4" fontId="23" fillId="0" borderId="4" xfId="0" applyNumberFormat="1" applyFont="1" applyBorder="1" applyAlignment="1" applyProtection="1">
      <alignment horizontal="left" vertical="center" wrapText="1"/>
      <protection locked="0"/>
    </xf>
    <xf numFmtId="4" fontId="23" fillId="0" borderId="5" xfId="0" applyNumberFormat="1" applyFont="1" applyBorder="1" applyAlignment="1" applyProtection="1">
      <alignment horizontal="left" vertical="center" wrapText="1"/>
      <protection locked="0"/>
    </xf>
    <xf numFmtId="4" fontId="33" fillId="0" borderId="56" xfId="0" applyNumberFormat="1" applyFont="1" applyFill="1" applyBorder="1" applyAlignment="1" applyProtection="1">
      <alignment vertical="center" wrapText="1"/>
      <protection locked="0"/>
    </xf>
    <xf numFmtId="4" fontId="33" fillId="0" borderId="57" xfId="0" applyNumberFormat="1" applyFont="1" applyFill="1" applyBorder="1" applyAlignment="1" applyProtection="1">
      <alignment vertical="center" wrapText="1"/>
      <protection locked="0"/>
    </xf>
    <xf numFmtId="4" fontId="33" fillId="0" borderId="48" xfId="0" applyNumberFormat="1" applyFont="1" applyFill="1" applyBorder="1" applyAlignment="1" applyProtection="1">
      <alignment vertical="center" wrapText="1"/>
      <protection locked="0"/>
    </xf>
    <xf numFmtId="4" fontId="33" fillId="0" borderId="80" xfId="0" applyNumberFormat="1" applyFont="1" applyFill="1" applyBorder="1" applyAlignment="1" applyProtection="1">
      <alignment vertical="center" wrapText="1"/>
      <protection locked="0"/>
    </xf>
    <xf numFmtId="4" fontId="33" fillId="0" borderId="50" xfId="0" applyNumberFormat="1" applyFont="1" applyFill="1" applyBorder="1" applyAlignment="1" applyProtection="1">
      <alignment vertical="center" wrapText="1"/>
      <protection locked="0"/>
    </xf>
    <xf numFmtId="4" fontId="23" fillId="2" borderId="3" xfId="0" applyNumberFormat="1" applyFont="1" applyFill="1" applyBorder="1" applyAlignment="1" applyProtection="1">
      <alignment horizontal="left" vertical="center"/>
      <protection locked="0"/>
    </xf>
    <xf numFmtId="4" fontId="23" fillId="2" borderId="4" xfId="0" applyNumberFormat="1" applyFont="1" applyFill="1" applyBorder="1" applyAlignment="1" applyProtection="1">
      <alignment horizontal="left" vertical="center"/>
      <protection locked="0"/>
    </xf>
    <xf numFmtId="4" fontId="23" fillId="2" borderId="5" xfId="0" applyNumberFormat="1" applyFont="1" applyFill="1" applyBorder="1" applyAlignment="1" applyProtection="1">
      <alignment horizontal="left" vertical="center"/>
      <protection locked="0"/>
    </xf>
    <xf numFmtId="4" fontId="38" fillId="0" borderId="80" xfId="0" applyNumberFormat="1" applyFont="1" applyFill="1" applyBorder="1" applyAlignment="1" applyProtection="1">
      <alignment vertical="center" wrapText="1"/>
      <protection locked="0"/>
    </xf>
    <xf numFmtId="4" fontId="38" fillId="0" borderId="92" xfId="0" applyNumberFormat="1" applyFont="1" applyFill="1" applyBorder="1" applyAlignment="1">
      <alignment vertical="center" wrapText="1"/>
    </xf>
    <xf numFmtId="4" fontId="38" fillId="0" borderId="80" xfId="0" applyNumberFormat="1" applyFont="1" applyFill="1" applyBorder="1" applyAlignment="1">
      <alignment vertical="center" wrapText="1"/>
    </xf>
    <xf numFmtId="4" fontId="38" fillId="0" borderId="50" xfId="0" applyNumberFormat="1" applyFont="1" applyFill="1" applyBorder="1" applyAlignment="1">
      <alignment vertical="center" wrapText="1"/>
    </xf>
    <xf numFmtId="4" fontId="38" fillId="0" borderId="97" xfId="0" applyNumberFormat="1" applyFont="1" applyFill="1" applyBorder="1" applyAlignment="1" applyProtection="1">
      <alignment vertical="center" wrapText="1"/>
      <protection locked="0"/>
    </xf>
    <xf numFmtId="4" fontId="38" fillId="0" borderId="103" xfId="0" applyNumberFormat="1" applyFont="1" applyFill="1" applyBorder="1" applyAlignment="1" applyProtection="1">
      <alignment vertical="center" wrapText="1"/>
      <protection locked="0"/>
    </xf>
    <xf numFmtId="4" fontId="38" fillId="0" borderId="54" xfId="0" applyNumberFormat="1" applyFont="1" applyFill="1" applyBorder="1" applyAlignment="1" applyProtection="1">
      <alignment vertical="center" wrapText="1"/>
      <protection locked="0"/>
    </xf>
    <xf numFmtId="4" fontId="33" fillId="7" borderId="3" xfId="0" applyNumberFormat="1" applyFont="1" applyFill="1" applyBorder="1" applyAlignment="1" applyProtection="1">
      <alignment horizontal="left" vertical="center"/>
      <protection locked="0"/>
    </xf>
    <xf numFmtId="4" fontId="33" fillId="7" borderId="4" xfId="0" applyNumberFormat="1" applyFont="1" applyFill="1" applyBorder="1" applyAlignment="1" applyProtection="1">
      <alignment horizontal="left" vertical="center"/>
      <protection locked="0"/>
    </xf>
    <xf numFmtId="4" fontId="33" fillId="7" borderId="5" xfId="0" applyNumberFormat="1" applyFont="1" applyFill="1" applyBorder="1" applyAlignment="1" applyProtection="1">
      <alignment horizontal="left" vertical="center"/>
      <protection locked="0"/>
    </xf>
    <xf numFmtId="4" fontId="47" fillId="2" borderId="3" xfId="0" applyNumberFormat="1" applyFont="1" applyFill="1" applyBorder="1" applyAlignment="1" applyProtection="1">
      <alignment horizontal="center" vertical="center"/>
      <protection locked="0"/>
    </xf>
    <xf numFmtId="4" fontId="47" fillId="2" borderId="4" xfId="0" applyNumberFormat="1" applyFont="1" applyFill="1" applyBorder="1" applyAlignment="1" applyProtection="1">
      <alignment horizontal="center" vertical="center"/>
      <protection locked="0"/>
    </xf>
    <xf numFmtId="4" fontId="47" fillId="2" borderId="5" xfId="0" applyNumberFormat="1" applyFont="1" applyFill="1" applyBorder="1" applyAlignment="1" applyProtection="1">
      <alignment horizontal="center" vertical="center"/>
      <protection locked="0"/>
    </xf>
    <xf numFmtId="4" fontId="33" fillId="0" borderId="80" xfId="0" applyNumberFormat="1" applyFont="1" applyFill="1" applyBorder="1" applyAlignment="1" applyProtection="1">
      <alignment vertical="center"/>
      <protection locked="0"/>
    </xf>
    <xf numFmtId="4" fontId="51" fillId="0" borderId="3" xfId="0" applyNumberFormat="1" applyFont="1" applyFill="1" applyBorder="1" applyAlignment="1" applyProtection="1">
      <alignment vertical="center"/>
      <protection locked="0"/>
    </xf>
    <xf numFmtId="4" fontId="51" fillId="0" borderId="4" xfId="0" applyNumberFormat="1" applyFont="1" applyFill="1" applyBorder="1" applyAlignment="1" applyProtection="1">
      <alignment vertical="center"/>
      <protection locked="0"/>
    </xf>
    <xf numFmtId="4" fontId="51" fillId="0" borderId="5" xfId="0" applyNumberFormat="1" applyFont="1" applyFill="1" applyBorder="1" applyAlignment="1" applyProtection="1">
      <alignment vertical="center"/>
      <protection locked="0"/>
    </xf>
    <xf numFmtId="4" fontId="52" fillId="0" borderId="56" xfId="0" applyNumberFormat="1" applyFont="1" applyFill="1" applyBorder="1" applyAlignment="1" applyProtection="1">
      <alignment vertical="center"/>
      <protection locked="0"/>
    </xf>
    <xf numFmtId="4" fontId="52" fillId="0" borderId="57" xfId="0" applyNumberFormat="1" applyFont="1" applyFill="1" applyBorder="1" applyAlignment="1" applyProtection="1">
      <alignment vertical="center"/>
      <protection locked="0"/>
    </xf>
    <xf numFmtId="4" fontId="52" fillId="0" borderId="48" xfId="0" applyNumberFormat="1" applyFont="1" applyFill="1" applyBorder="1" applyAlignment="1" applyProtection="1">
      <alignment vertical="center"/>
      <protection locked="0"/>
    </xf>
    <xf numFmtId="4" fontId="52" fillId="0" borderId="92" xfId="0" applyNumberFormat="1" applyFont="1" applyFill="1" applyBorder="1" applyAlignment="1" applyProtection="1">
      <alignment vertical="center"/>
      <protection locked="0"/>
    </xf>
    <xf numFmtId="4" fontId="52" fillId="0" borderId="80" xfId="0" applyNumberFormat="1" applyFont="1" applyFill="1" applyBorder="1" applyAlignment="1" applyProtection="1">
      <alignment vertical="center"/>
      <protection locked="0"/>
    </xf>
    <xf numFmtId="4" fontId="52" fillId="0" borderId="50" xfId="0" applyNumberFormat="1" applyFont="1" applyFill="1" applyBorder="1" applyAlignment="1" applyProtection="1">
      <alignment vertical="center"/>
      <protection locked="0"/>
    </xf>
    <xf numFmtId="4" fontId="52" fillId="0" borderId="92" xfId="0" applyNumberFormat="1" applyFont="1" applyFill="1" applyBorder="1" applyAlignment="1" applyProtection="1">
      <alignment vertical="center" wrapText="1"/>
      <protection locked="0"/>
    </xf>
    <xf numFmtId="4" fontId="52" fillId="0" borderId="80" xfId="0" applyNumberFormat="1" applyFont="1" applyFill="1" applyBorder="1" applyAlignment="1" applyProtection="1">
      <alignment vertical="center" wrapText="1"/>
      <protection locked="0"/>
    </xf>
    <xf numFmtId="4" fontId="52" fillId="0" borderId="50" xfId="0" applyNumberFormat="1" applyFont="1" applyFill="1" applyBorder="1" applyAlignment="1" applyProtection="1">
      <alignment vertical="center" wrapText="1"/>
      <protection locked="0"/>
    </xf>
    <xf numFmtId="4" fontId="23" fillId="0" borderId="91" xfId="0" applyNumberFormat="1" applyFont="1" applyFill="1" applyBorder="1" applyAlignment="1" applyProtection="1">
      <alignment vertical="center" wrapText="1"/>
      <protection locked="0"/>
    </xf>
    <xf numFmtId="4" fontId="23" fillId="0" borderId="1" xfId="0" applyNumberFormat="1" applyFont="1" applyFill="1" applyBorder="1" applyAlignment="1" applyProtection="1">
      <alignment vertical="center" wrapText="1"/>
      <protection locked="0"/>
    </xf>
    <xf numFmtId="4" fontId="23" fillId="0" borderId="2" xfId="0" applyNumberFormat="1" applyFont="1" applyFill="1" applyBorder="1" applyAlignment="1" applyProtection="1">
      <alignment vertical="center" wrapText="1"/>
      <protection locked="0"/>
    </xf>
    <xf numFmtId="4" fontId="22" fillId="0" borderId="56" xfId="0" applyNumberFormat="1" applyFont="1" applyFill="1" applyBorder="1" applyAlignment="1" applyProtection="1">
      <alignment vertical="center"/>
      <protection locked="0"/>
    </xf>
    <xf numFmtId="4" fontId="22" fillId="0" borderId="57" xfId="0" applyNumberFormat="1" applyFont="1" applyFill="1" applyBorder="1" applyAlignment="1" applyProtection="1">
      <alignment vertical="center"/>
      <protection locked="0"/>
    </xf>
    <xf numFmtId="4" fontId="22" fillId="0" borderId="48" xfId="0" applyNumberFormat="1" applyFont="1" applyFill="1" applyBorder="1" applyAlignment="1" applyProtection="1">
      <alignment vertical="center"/>
      <protection locked="0"/>
    </xf>
    <xf numFmtId="4" fontId="22" fillId="0" borderId="55" xfId="0" applyNumberFormat="1" applyFont="1" applyFill="1" applyBorder="1" applyAlignment="1" applyProtection="1">
      <alignment vertical="center"/>
      <protection locked="0"/>
    </xf>
    <xf numFmtId="4" fontId="22" fillId="0" borderId="0" xfId="0" applyNumberFormat="1" applyFont="1" applyFill="1" applyBorder="1" applyAlignment="1" applyProtection="1">
      <alignment vertical="center"/>
      <protection locked="0"/>
    </xf>
    <xf numFmtId="4" fontId="22" fillId="0" borderId="46" xfId="0" applyNumberFormat="1" applyFont="1" applyFill="1" applyBorder="1" applyAlignment="1" applyProtection="1">
      <alignment vertical="center"/>
      <protection locked="0"/>
    </xf>
    <xf numFmtId="4" fontId="52" fillId="0" borderId="56" xfId="0" applyNumberFormat="1" applyFont="1" applyFill="1" applyBorder="1" applyAlignment="1" applyProtection="1">
      <alignment vertical="center" wrapText="1"/>
      <protection locked="0"/>
    </xf>
    <xf numFmtId="4" fontId="52" fillId="0" borderId="57" xfId="0" applyNumberFormat="1" applyFont="1" applyFill="1" applyBorder="1" applyAlignment="1" applyProtection="1">
      <alignment vertical="center" wrapText="1"/>
      <protection locked="0"/>
    </xf>
    <xf numFmtId="4" fontId="52" fillId="0" borderId="48" xfId="0" applyNumberFormat="1" applyFont="1" applyFill="1" applyBorder="1" applyAlignment="1" applyProtection="1">
      <alignment vertical="center" wrapText="1"/>
      <protection locked="0"/>
    </xf>
    <xf numFmtId="4" fontId="52" fillId="0" borderId="55" xfId="0" applyNumberFormat="1" applyFont="1" applyFill="1" applyBorder="1" applyAlignment="1" applyProtection="1">
      <alignment vertical="center" wrapText="1"/>
      <protection locked="0"/>
    </xf>
    <xf numFmtId="4" fontId="52" fillId="0" borderId="0" xfId="0" applyNumberFormat="1" applyFont="1" applyFill="1" applyBorder="1" applyAlignment="1" applyProtection="1">
      <alignment vertical="center" wrapText="1"/>
      <protection locked="0"/>
    </xf>
    <xf numFmtId="4" fontId="52" fillId="0" borderId="46" xfId="0" applyNumberFormat="1" applyFont="1" applyFill="1" applyBorder="1" applyAlignment="1" applyProtection="1">
      <alignment vertical="center" wrapText="1"/>
      <protection locked="0"/>
    </xf>
    <xf numFmtId="4" fontId="46" fillId="0" borderId="55" xfId="0" applyNumberFormat="1" applyFont="1" applyFill="1" applyBorder="1" applyAlignment="1" applyProtection="1">
      <alignment vertical="center"/>
      <protection locked="0"/>
    </xf>
    <xf numFmtId="4" fontId="46" fillId="0" borderId="0" xfId="0" applyNumberFormat="1" applyFont="1" applyFill="1" applyBorder="1" applyAlignment="1" applyProtection="1">
      <alignment vertical="center"/>
      <protection locked="0"/>
    </xf>
    <xf numFmtId="4" fontId="46" fillId="0" borderId="46" xfId="0" applyNumberFormat="1" applyFont="1" applyFill="1" applyBorder="1" applyAlignment="1" applyProtection="1">
      <alignment vertical="center"/>
      <protection locked="0"/>
    </xf>
    <xf numFmtId="4" fontId="48" fillId="0" borderId="97" xfId="0" applyNumberFormat="1" applyFont="1" applyFill="1" applyBorder="1" applyAlignment="1" applyProtection="1">
      <alignment vertical="center"/>
      <protection locked="0"/>
    </xf>
    <xf numFmtId="4" fontId="48" fillId="0" borderId="103" xfId="0" applyNumberFormat="1" applyFont="1" applyFill="1" applyBorder="1" applyAlignment="1" applyProtection="1">
      <alignment vertical="center"/>
      <protection locked="0"/>
    </xf>
    <xf numFmtId="4" fontId="48" fillId="0" borderId="54" xfId="0" applyNumberFormat="1" applyFont="1" applyFill="1" applyBorder="1" applyAlignment="1" applyProtection="1">
      <alignment vertical="center"/>
      <protection locked="0"/>
    </xf>
    <xf numFmtId="4" fontId="30" fillId="6" borderId="4" xfId="0" applyNumberFormat="1" applyFont="1" applyFill="1" applyBorder="1" applyAlignment="1" applyProtection="1">
      <alignment horizontal="left" vertical="center"/>
      <protection locked="0"/>
    </xf>
    <xf numFmtId="4" fontId="33" fillId="0" borderId="3" xfId="0" applyNumberFormat="1" applyFont="1" applyFill="1" applyBorder="1" applyAlignment="1" applyProtection="1">
      <alignment horizontal="center" vertical="center"/>
      <protection locked="0"/>
    </xf>
    <xf numFmtId="4" fontId="33" fillId="0" borderId="4" xfId="0" applyNumberFormat="1" applyFont="1" applyFill="1" applyBorder="1" applyAlignment="1" applyProtection="1">
      <alignment horizontal="center" vertical="center"/>
      <protection locked="0"/>
    </xf>
    <xf numFmtId="4" fontId="33" fillId="0" borderId="5" xfId="0" applyNumberFormat="1" applyFont="1" applyFill="1" applyBorder="1" applyAlignment="1" applyProtection="1">
      <alignment horizontal="center" vertical="center"/>
      <protection locked="0"/>
    </xf>
    <xf numFmtId="4" fontId="33" fillId="6" borderId="6" xfId="0" applyNumberFormat="1" applyFont="1" applyFill="1" applyBorder="1" applyAlignment="1">
      <alignment horizontal="center" vertical="center"/>
    </xf>
    <xf numFmtId="4" fontId="33" fillId="6" borderId="89" xfId="0" applyNumberFormat="1" applyFont="1" applyFill="1" applyBorder="1" applyAlignment="1">
      <alignment horizontal="center" vertical="center"/>
    </xf>
    <xf numFmtId="4" fontId="33" fillId="6" borderId="1" xfId="0" applyNumberFormat="1" applyFont="1" applyFill="1" applyBorder="1" applyAlignment="1">
      <alignment horizontal="center" vertical="center"/>
    </xf>
    <xf numFmtId="4" fontId="33" fillId="6" borderId="106" xfId="0" applyNumberFormat="1" applyFont="1" applyFill="1" applyBorder="1" applyAlignment="1">
      <alignment horizontal="center" vertical="center" wrapText="1"/>
    </xf>
    <xf numFmtId="4" fontId="34" fillId="6" borderId="108" xfId="0" applyNumberFormat="1" applyFont="1" applyFill="1" applyBorder="1" applyAlignment="1">
      <alignment horizontal="center" vertical="center"/>
    </xf>
    <xf numFmtId="4" fontId="34" fillId="6" borderId="95" xfId="0" applyNumberFormat="1" applyFont="1" applyFill="1" applyBorder="1" applyAlignment="1">
      <alignment horizontal="center" vertical="center"/>
    </xf>
    <xf numFmtId="4" fontId="34" fillId="0" borderId="109" xfId="0" applyNumberFormat="1" applyFont="1" applyFill="1" applyBorder="1" applyAlignment="1">
      <alignment vertical="center" wrapText="1"/>
    </xf>
    <xf numFmtId="4" fontId="34" fillId="0" borderId="48" xfId="0" applyNumberFormat="1" applyFont="1" applyFill="1" applyBorder="1" applyAlignment="1">
      <alignment vertical="center" wrapText="1"/>
    </xf>
    <xf numFmtId="4" fontId="34" fillId="0" borderId="79" xfId="0" applyNumberFormat="1" applyFont="1" applyFill="1" applyBorder="1" applyAlignment="1">
      <alignment vertical="center" wrapText="1"/>
    </xf>
    <xf numFmtId="4" fontId="34" fillId="0" borderId="50" xfId="0" applyNumberFormat="1" applyFont="1" applyFill="1" applyBorder="1" applyAlignment="1">
      <alignment vertical="center" wrapText="1"/>
    </xf>
    <xf numFmtId="4" fontId="46" fillId="0" borderId="97" xfId="0" applyNumberFormat="1" applyFont="1" applyFill="1" applyBorder="1" applyAlignment="1" applyProtection="1">
      <alignment vertical="center"/>
      <protection locked="0"/>
    </xf>
    <xf numFmtId="4" fontId="46" fillId="0" borderId="103" xfId="0" applyNumberFormat="1" applyFont="1" applyFill="1" applyBorder="1" applyAlignment="1" applyProtection="1">
      <alignment vertical="center"/>
      <protection locked="0"/>
    </xf>
    <xf numFmtId="4" fontId="46" fillId="0" borderId="54" xfId="0" applyNumberFormat="1" applyFont="1" applyFill="1" applyBorder="1" applyAlignment="1" applyProtection="1">
      <alignment vertical="center"/>
      <protection locked="0"/>
    </xf>
    <xf numFmtId="4" fontId="33" fillId="6" borderId="4" xfId="0" applyNumberFormat="1" applyFont="1" applyFill="1" applyBorder="1" applyAlignment="1" applyProtection="1">
      <alignment horizontal="left" vertical="center"/>
      <protection locked="0"/>
    </xf>
    <xf numFmtId="4" fontId="30" fillId="0" borderId="0" xfId="0" applyNumberFormat="1" applyFont="1" applyAlignment="1">
      <alignment horizontal="left" vertical="center"/>
    </xf>
    <xf numFmtId="4" fontId="34" fillId="0" borderId="110" xfId="0" applyNumberFormat="1" applyFont="1" applyFill="1" applyBorder="1" applyAlignment="1">
      <alignment horizontal="left" vertical="center" wrapText="1"/>
    </xf>
    <xf numFmtId="4" fontId="34" fillId="0" borderId="79" xfId="0" applyNumberFormat="1" applyFont="1" applyFill="1" applyBorder="1" applyAlignment="1">
      <alignment horizontal="left" vertical="center" wrapText="1"/>
    </xf>
    <xf numFmtId="4" fontId="34" fillId="0" borderId="50" xfId="0" applyNumberFormat="1" applyFont="1" applyFill="1" applyBorder="1" applyAlignment="1">
      <alignment horizontal="left" vertical="center" wrapText="1"/>
    </xf>
    <xf numFmtId="14" fontId="24" fillId="0" borderId="0" xfId="0" applyNumberFormat="1" applyFont="1" applyBorder="1" applyAlignment="1">
      <alignment horizontal="center" wrapText="1"/>
    </xf>
    <xf numFmtId="0" fontId="24" fillId="0" borderId="0" xfId="0" applyFont="1" applyBorder="1" applyAlignment="1">
      <alignment horizontal="center" wrapText="1"/>
    </xf>
    <xf numFmtId="0" fontId="24" fillId="0" borderId="0" xfId="0" applyFont="1" applyAlignment="1">
      <alignment horizontal="center" wrapText="1"/>
    </xf>
    <xf numFmtId="0" fontId="24" fillId="0" borderId="0" xfId="0" applyFont="1" applyAlignment="1"/>
    <xf numFmtId="4" fontId="33" fillId="6" borderId="87" xfId="0" applyNumberFormat="1" applyFont="1" applyFill="1" applyBorder="1" applyAlignment="1">
      <alignment vertical="center"/>
    </xf>
    <xf numFmtId="4" fontId="33" fillId="6" borderId="5" xfId="0" applyNumberFormat="1" applyFont="1" applyFill="1" applyBorder="1" applyAlignment="1">
      <alignment vertical="center"/>
    </xf>
    <xf numFmtId="4" fontId="28" fillId="3" borderId="0" xfId="0" applyNumberFormat="1" applyFont="1" applyFill="1" applyAlignment="1">
      <alignment horizontal="left" vertical="center"/>
    </xf>
    <xf numFmtId="4" fontId="34" fillId="0" borderId="5" xfId="0" applyNumberFormat="1" applyFont="1" applyBorder="1" applyAlignment="1">
      <alignment vertical="center" wrapText="1"/>
    </xf>
  </cellXfs>
  <cellStyles count="5">
    <cellStyle name="Normal 3" xfId="2"/>
    <cellStyle name="Normalny" xfId="0" builtinId="0"/>
    <cellStyle name="Normalny 2" xfId="3"/>
    <cellStyle name="Normalny 3" xfId="4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711"/>
  <sheetViews>
    <sheetView tabSelected="1" view="pageLayout" topLeftCell="A668" zoomScale="98" zoomScaleNormal="100" zoomScalePageLayoutView="98" workbookViewId="0">
      <selection activeCell="A586" sqref="A586:C586"/>
    </sheetView>
  </sheetViews>
  <sheetFormatPr defaultRowHeight="13.8"/>
  <cols>
    <col min="1" max="1" width="22.88671875" style="7" customWidth="1"/>
    <col min="2" max="2" width="19.109375" style="7" customWidth="1"/>
    <col min="3" max="3" width="20" style="7" customWidth="1"/>
    <col min="4" max="4" width="18" style="7" customWidth="1"/>
    <col min="5" max="5" width="19.6640625" style="7" customWidth="1"/>
    <col min="6" max="6" width="16.109375" style="7" customWidth="1"/>
    <col min="7" max="7" width="16.44140625" style="7" customWidth="1"/>
    <col min="8" max="8" width="14" style="7" customWidth="1"/>
    <col min="9" max="9" width="15.44140625" style="7" customWidth="1"/>
    <col min="10" max="10" width="13.6640625" style="7" customWidth="1"/>
    <col min="11" max="11" width="18.33203125" style="7" customWidth="1"/>
    <col min="12" max="256" width="9.109375" style="7"/>
    <col min="257" max="257" width="22.88671875" style="7" customWidth="1"/>
    <col min="258" max="258" width="19.109375" style="7" customWidth="1"/>
    <col min="259" max="259" width="20" style="7" customWidth="1"/>
    <col min="260" max="260" width="18" style="7" customWidth="1"/>
    <col min="261" max="261" width="19.6640625" style="7" customWidth="1"/>
    <col min="262" max="262" width="16.109375" style="7" customWidth="1"/>
    <col min="263" max="263" width="16.44140625" style="7" customWidth="1"/>
    <col min="264" max="264" width="12.109375" style="7" customWidth="1"/>
    <col min="265" max="265" width="13.109375" style="7" customWidth="1"/>
    <col min="266" max="266" width="13.6640625" style="7" customWidth="1"/>
    <col min="267" max="267" width="18.33203125" style="7" customWidth="1"/>
    <col min="268" max="512" width="9.109375" style="7"/>
    <col min="513" max="513" width="22.88671875" style="7" customWidth="1"/>
    <col min="514" max="514" width="19.109375" style="7" customWidth="1"/>
    <col min="515" max="515" width="20" style="7" customWidth="1"/>
    <col min="516" max="516" width="18" style="7" customWidth="1"/>
    <col min="517" max="517" width="19.6640625" style="7" customWidth="1"/>
    <col min="518" max="518" width="16.109375" style="7" customWidth="1"/>
    <col min="519" max="519" width="16.44140625" style="7" customWidth="1"/>
    <col min="520" max="520" width="12.109375" style="7" customWidth="1"/>
    <col min="521" max="521" width="13.109375" style="7" customWidth="1"/>
    <col min="522" max="522" width="13.6640625" style="7" customWidth="1"/>
    <col min="523" max="523" width="18.33203125" style="7" customWidth="1"/>
    <col min="524" max="768" width="9.109375" style="7"/>
    <col min="769" max="769" width="22.88671875" style="7" customWidth="1"/>
    <col min="770" max="770" width="19.109375" style="7" customWidth="1"/>
    <col min="771" max="771" width="20" style="7" customWidth="1"/>
    <col min="772" max="772" width="18" style="7" customWidth="1"/>
    <col min="773" max="773" width="19.6640625" style="7" customWidth="1"/>
    <col min="774" max="774" width="16.109375" style="7" customWidth="1"/>
    <col min="775" max="775" width="16.44140625" style="7" customWidth="1"/>
    <col min="776" max="776" width="12.109375" style="7" customWidth="1"/>
    <col min="777" max="777" width="13.109375" style="7" customWidth="1"/>
    <col min="778" max="778" width="13.6640625" style="7" customWidth="1"/>
    <col min="779" max="779" width="18.33203125" style="7" customWidth="1"/>
    <col min="780" max="1024" width="9.109375" style="7"/>
    <col min="1025" max="1025" width="22.88671875" style="7" customWidth="1"/>
    <col min="1026" max="1026" width="19.109375" style="7" customWidth="1"/>
    <col min="1027" max="1027" width="20" style="7" customWidth="1"/>
    <col min="1028" max="1028" width="18" style="7" customWidth="1"/>
    <col min="1029" max="1029" width="19.6640625" style="7" customWidth="1"/>
    <col min="1030" max="1030" width="16.109375" style="7" customWidth="1"/>
    <col min="1031" max="1031" width="16.44140625" style="7" customWidth="1"/>
    <col min="1032" max="1032" width="12.109375" style="7" customWidth="1"/>
    <col min="1033" max="1033" width="13.109375" style="7" customWidth="1"/>
    <col min="1034" max="1034" width="13.6640625" style="7" customWidth="1"/>
    <col min="1035" max="1035" width="18.33203125" style="7" customWidth="1"/>
    <col min="1036" max="1280" width="9.109375" style="7"/>
    <col min="1281" max="1281" width="22.88671875" style="7" customWidth="1"/>
    <col min="1282" max="1282" width="19.109375" style="7" customWidth="1"/>
    <col min="1283" max="1283" width="20" style="7" customWidth="1"/>
    <col min="1284" max="1284" width="18" style="7" customWidth="1"/>
    <col min="1285" max="1285" width="19.6640625" style="7" customWidth="1"/>
    <col min="1286" max="1286" width="16.109375" style="7" customWidth="1"/>
    <col min="1287" max="1287" width="16.44140625" style="7" customWidth="1"/>
    <col min="1288" max="1288" width="12.109375" style="7" customWidth="1"/>
    <col min="1289" max="1289" width="13.109375" style="7" customWidth="1"/>
    <col min="1290" max="1290" width="13.6640625" style="7" customWidth="1"/>
    <col min="1291" max="1291" width="18.33203125" style="7" customWidth="1"/>
    <col min="1292" max="1536" width="9.109375" style="7"/>
    <col min="1537" max="1537" width="22.88671875" style="7" customWidth="1"/>
    <col min="1538" max="1538" width="19.109375" style="7" customWidth="1"/>
    <col min="1539" max="1539" width="20" style="7" customWidth="1"/>
    <col min="1540" max="1540" width="18" style="7" customWidth="1"/>
    <col min="1541" max="1541" width="19.6640625" style="7" customWidth="1"/>
    <col min="1542" max="1542" width="16.109375" style="7" customWidth="1"/>
    <col min="1543" max="1543" width="16.44140625" style="7" customWidth="1"/>
    <col min="1544" max="1544" width="12.109375" style="7" customWidth="1"/>
    <col min="1545" max="1545" width="13.109375" style="7" customWidth="1"/>
    <col min="1546" max="1546" width="13.6640625" style="7" customWidth="1"/>
    <col min="1547" max="1547" width="18.33203125" style="7" customWidth="1"/>
    <col min="1548" max="1792" width="9.109375" style="7"/>
    <col min="1793" max="1793" width="22.88671875" style="7" customWidth="1"/>
    <col min="1794" max="1794" width="19.109375" style="7" customWidth="1"/>
    <col min="1795" max="1795" width="20" style="7" customWidth="1"/>
    <col min="1796" max="1796" width="18" style="7" customWidth="1"/>
    <col min="1797" max="1797" width="19.6640625" style="7" customWidth="1"/>
    <col min="1798" max="1798" width="16.109375" style="7" customWidth="1"/>
    <col min="1799" max="1799" width="16.44140625" style="7" customWidth="1"/>
    <col min="1800" max="1800" width="12.109375" style="7" customWidth="1"/>
    <col min="1801" max="1801" width="13.109375" style="7" customWidth="1"/>
    <col min="1802" max="1802" width="13.6640625" style="7" customWidth="1"/>
    <col min="1803" max="1803" width="18.33203125" style="7" customWidth="1"/>
    <col min="1804" max="2048" width="9.109375" style="7"/>
    <col min="2049" max="2049" width="22.88671875" style="7" customWidth="1"/>
    <col min="2050" max="2050" width="19.109375" style="7" customWidth="1"/>
    <col min="2051" max="2051" width="20" style="7" customWidth="1"/>
    <col min="2052" max="2052" width="18" style="7" customWidth="1"/>
    <col min="2053" max="2053" width="19.6640625" style="7" customWidth="1"/>
    <col min="2054" max="2054" width="16.109375" style="7" customWidth="1"/>
    <col min="2055" max="2055" width="16.44140625" style="7" customWidth="1"/>
    <col min="2056" max="2056" width="12.109375" style="7" customWidth="1"/>
    <col min="2057" max="2057" width="13.109375" style="7" customWidth="1"/>
    <col min="2058" max="2058" width="13.6640625" style="7" customWidth="1"/>
    <col min="2059" max="2059" width="18.33203125" style="7" customWidth="1"/>
    <col min="2060" max="2304" width="9.109375" style="7"/>
    <col min="2305" max="2305" width="22.88671875" style="7" customWidth="1"/>
    <col min="2306" max="2306" width="19.109375" style="7" customWidth="1"/>
    <col min="2307" max="2307" width="20" style="7" customWidth="1"/>
    <col min="2308" max="2308" width="18" style="7" customWidth="1"/>
    <col min="2309" max="2309" width="19.6640625" style="7" customWidth="1"/>
    <col min="2310" max="2310" width="16.109375" style="7" customWidth="1"/>
    <col min="2311" max="2311" width="16.44140625" style="7" customWidth="1"/>
    <col min="2312" max="2312" width="12.109375" style="7" customWidth="1"/>
    <col min="2313" max="2313" width="13.109375" style="7" customWidth="1"/>
    <col min="2314" max="2314" width="13.6640625" style="7" customWidth="1"/>
    <col min="2315" max="2315" width="18.33203125" style="7" customWidth="1"/>
    <col min="2316" max="2560" width="9.109375" style="7"/>
    <col min="2561" max="2561" width="22.88671875" style="7" customWidth="1"/>
    <col min="2562" max="2562" width="19.109375" style="7" customWidth="1"/>
    <col min="2563" max="2563" width="20" style="7" customWidth="1"/>
    <col min="2564" max="2564" width="18" style="7" customWidth="1"/>
    <col min="2565" max="2565" width="19.6640625" style="7" customWidth="1"/>
    <col min="2566" max="2566" width="16.109375" style="7" customWidth="1"/>
    <col min="2567" max="2567" width="16.44140625" style="7" customWidth="1"/>
    <col min="2568" max="2568" width="12.109375" style="7" customWidth="1"/>
    <col min="2569" max="2569" width="13.109375" style="7" customWidth="1"/>
    <col min="2570" max="2570" width="13.6640625" style="7" customWidth="1"/>
    <col min="2571" max="2571" width="18.33203125" style="7" customWidth="1"/>
    <col min="2572" max="2816" width="9.109375" style="7"/>
    <col min="2817" max="2817" width="22.88671875" style="7" customWidth="1"/>
    <col min="2818" max="2818" width="19.109375" style="7" customWidth="1"/>
    <col min="2819" max="2819" width="20" style="7" customWidth="1"/>
    <col min="2820" max="2820" width="18" style="7" customWidth="1"/>
    <col min="2821" max="2821" width="19.6640625" style="7" customWidth="1"/>
    <col min="2822" max="2822" width="16.109375" style="7" customWidth="1"/>
    <col min="2823" max="2823" width="16.44140625" style="7" customWidth="1"/>
    <col min="2824" max="2824" width="12.109375" style="7" customWidth="1"/>
    <col min="2825" max="2825" width="13.109375" style="7" customWidth="1"/>
    <col min="2826" max="2826" width="13.6640625" style="7" customWidth="1"/>
    <col min="2827" max="2827" width="18.33203125" style="7" customWidth="1"/>
    <col min="2828" max="3072" width="9.109375" style="7"/>
    <col min="3073" max="3073" width="22.88671875" style="7" customWidth="1"/>
    <col min="3074" max="3074" width="19.109375" style="7" customWidth="1"/>
    <col min="3075" max="3075" width="20" style="7" customWidth="1"/>
    <col min="3076" max="3076" width="18" style="7" customWidth="1"/>
    <col min="3077" max="3077" width="19.6640625" style="7" customWidth="1"/>
    <col min="3078" max="3078" width="16.109375" style="7" customWidth="1"/>
    <col min="3079" max="3079" width="16.44140625" style="7" customWidth="1"/>
    <col min="3080" max="3080" width="12.109375" style="7" customWidth="1"/>
    <col min="3081" max="3081" width="13.109375" style="7" customWidth="1"/>
    <col min="3082" max="3082" width="13.6640625" style="7" customWidth="1"/>
    <col min="3083" max="3083" width="18.33203125" style="7" customWidth="1"/>
    <col min="3084" max="3328" width="9.109375" style="7"/>
    <col min="3329" max="3329" width="22.88671875" style="7" customWidth="1"/>
    <col min="3330" max="3330" width="19.109375" style="7" customWidth="1"/>
    <col min="3331" max="3331" width="20" style="7" customWidth="1"/>
    <col min="3332" max="3332" width="18" style="7" customWidth="1"/>
    <col min="3333" max="3333" width="19.6640625" style="7" customWidth="1"/>
    <col min="3334" max="3334" width="16.109375" style="7" customWidth="1"/>
    <col min="3335" max="3335" width="16.44140625" style="7" customWidth="1"/>
    <col min="3336" max="3336" width="12.109375" style="7" customWidth="1"/>
    <col min="3337" max="3337" width="13.109375" style="7" customWidth="1"/>
    <col min="3338" max="3338" width="13.6640625" style="7" customWidth="1"/>
    <col min="3339" max="3339" width="18.33203125" style="7" customWidth="1"/>
    <col min="3340" max="3584" width="9.109375" style="7"/>
    <col min="3585" max="3585" width="22.88671875" style="7" customWidth="1"/>
    <col min="3586" max="3586" width="19.109375" style="7" customWidth="1"/>
    <col min="3587" max="3587" width="20" style="7" customWidth="1"/>
    <col min="3588" max="3588" width="18" style="7" customWidth="1"/>
    <col min="3589" max="3589" width="19.6640625" style="7" customWidth="1"/>
    <col min="3590" max="3590" width="16.109375" style="7" customWidth="1"/>
    <col min="3591" max="3591" width="16.44140625" style="7" customWidth="1"/>
    <col min="3592" max="3592" width="12.109375" style="7" customWidth="1"/>
    <col min="3593" max="3593" width="13.109375" style="7" customWidth="1"/>
    <col min="3594" max="3594" width="13.6640625" style="7" customWidth="1"/>
    <col min="3595" max="3595" width="18.33203125" style="7" customWidth="1"/>
    <col min="3596" max="3840" width="9.109375" style="7"/>
    <col min="3841" max="3841" width="22.88671875" style="7" customWidth="1"/>
    <col min="3842" max="3842" width="19.109375" style="7" customWidth="1"/>
    <col min="3843" max="3843" width="20" style="7" customWidth="1"/>
    <col min="3844" max="3844" width="18" style="7" customWidth="1"/>
    <col min="3845" max="3845" width="19.6640625" style="7" customWidth="1"/>
    <col min="3846" max="3846" width="16.109375" style="7" customWidth="1"/>
    <col min="3847" max="3847" width="16.44140625" style="7" customWidth="1"/>
    <col min="3848" max="3848" width="12.109375" style="7" customWidth="1"/>
    <col min="3849" max="3849" width="13.109375" style="7" customWidth="1"/>
    <col min="3850" max="3850" width="13.6640625" style="7" customWidth="1"/>
    <col min="3851" max="3851" width="18.33203125" style="7" customWidth="1"/>
    <col min="3852" max="4096" width="9.109375" style="7"/>
    <col min="4097" max="4097" width="22.88671875" style="7" customWidth="1"/>
    <col min="4098" max="4098" width="19.109375" style="7" customWidth="1"/>
    <col min="4099" max="4099" width="20" style="7" customWidth="1"/>
    <col min="4100" max="4100" width="18" style="7" customWidth="1"/>
    <col min="4101" max="4101" width="19.6640625" style="7" customWidth="1"/>
    <col min="4102" max="4102" width="16.109375" style="7" customWidth="1"/>
    <col min="4103" max="4103" width="16.44140625" style="7" customWidth="1"/>
    <col min="4104" max="4104" width="12.109375" style="7" customWidth="1"/>
    <col min="4105" max="4105" width="13.109375" style="7" customWidth="1"/>
    <col min="4106" max="4106" width="13.6640625" style="7" customWidth="1"/>
    <col min="4107" max="4107" width="18.33203125" style="7" customWidth="1"/>
    <col min="4108" max="4352" width="9.109375" style="7"/>
    <col min="4353" max="4353" width="22.88671875" style="7" customWidth="1"/>
    <col min="4354" max="4354" width="19.109375" style="7" customWidth="1"/>
    <col min="4355" max="4355" width="20" style="7" customWidth="1"/>
    <col min="4356" max="4356" width="18" style="7" customWidth="1"/>
    <col min="4357" max="4357" width="19.6640625" style="7" customWidth="1"/>
    <col min="4358" max="4358" width="16.109375" style="7" customWidth="1"/>
    <col min="4359" max="4359" width="16.44140625" style="7" customWidth="1"/>
    <col min="4360" max="4360" width="12.109375" style="7" customWidth="1"/>
    <col min="4361" max="4361" width="13.109375" style="7" customWidth="1"/>
    <col min="4362" max="4362" width="13.6640625" style="7" customWidth="1"/>
    <col min="4363" max="4363" width="18.33203125" style="7" customWidth="1"/>
    <col min="4364" max="4608" width="9.109375" style="7"/>
    <col min="4609" max="4609" width="22.88671875" style="7" customWidth="1"/>
    <col min="4610" max="4610" width="19.109375" style="7" customWidth="1"/>
    <col min="4611" max="4611" width="20" style="7" customWidth="1"/>
    <col min="4612" max="4612" width="18" style="7" customWidth="1"/>
    <col min="4613" max="4613" width="19.6640625" style="7" customWidth="1"/>
    <col min="4614" max="4614" width="16.109375" style="7" customWidth="1"/>
    <col min="4615" max="4615" width="16.44140625" style="7" customWidth="1"/>
    <col min="4616" max="4616" width="12.109375" style="7" customWidth="1"/>
    <col min="4617" max="4617" width="13.109375" style="7" customWidth="1"/>
    <col min="4618" max="4618" width="13.6640625" style="7" customWidth="1"/>
    <col min="4619" max="4619" width="18.33203125" style="7" customWidth="1"/>
    <col min="4620" max="4864" width="9.109375" style="7"/>
    <col min="4865" max="4865" width="22.88671875" style="7" customWidth="1"/>
    <col min="4866" max="4866" width="19.109375" style="7" customWidth="1"/>
    <col min="4867" max="4867" width="20" style="7" customWidth="1"/>
    <col min="4868" max="4868" width="18" style="7" customWidth="1"/>
    <col min="4869" max="4869" width="19.6640625" style="7" customWidth="1"/>
    <col min="4870" max="4870" width="16.109375" style="7" customWidth="1"/>
    <col min="4871" max="4871" width="16.44140625" style="7" customWidth="1"/>
    <col min="4872" max="4872" width="12.109375" style="7" customWidth="1"/>
    <col min="4873" max="4873" width="13.109375" style="7" customWidth="1"/>
    <col min="4874" max="4874" width="13.6640625" style="7" customWidth="1"/>
    <col min="4875" max="4875" width="18.33203125" style="7" customWidth="1"/>
    <col min="4876" max="5120" width="9.109375" style="7"/>
    <col min="5121" max="5121" width="22.88671875" style="7" customWidth="1"/>
    <col min="5122" max="5122" width="19.109375" style="7" customWidth="1"/>
    <col min="5123" max="5123" width="20" style="7" customWidth="1"/>
    <col min="5124" max="5124" width="18" style="7" customWidth="1"/>
    <col min="5125" max="5125" width="19.6640625" style="7" customWidth="1"/>
    <col min="5126" max="5126" width="16.109375" style="7" customWidth="1"/>
    <col min="5127" max="5127" width="16.44140625" style="7" customWidth="1"/>
    <col min="5128" max="5128" width="12.109375" style="7" customWidth="1"/>
    <col min="5129" max="5129" width="13.109375" style="7" customWidth="1"/>
    <col min="5130" max="5130" width="13.6640625" style="7" customWidth="1"/>
    <col min="5131" max="5131" width="18.33203125" style="7" customWidth="1"/>
    <col min="5132" max="5376" width="9.109375" style="7"/>
    <col min="5377" max="5377" width="22.88671875" style="7" customWidth="1"/>
    <col min="5378" max="5378" width="19.109375" style="7" customWidth="1"/>
    <col min="5379" max="5379" width="20" style="7" customWidth="1"/>
    <col min="5380" max="5380" width="18" style="7" customWidth="1"/>
    <col min="5381" max="5381" width="19.6640625" style="7" customWidth="1"/>
    <col min="5382" max="5382" width="16.109375" style="7" customWidth="1"/>
    <col min="5383" max="5383" width="16.44140625" style="7" customWidth="1"/>
    <col min="5384" max="5384" width="12.109375" style="7" customWidth="1"/>
    <col min="5385" max="5385" width="13.109375" style="7" customWidth="1"/>
    <col min="5386" max="5386" width="13.6640625" style="7" customWidth="1"/>
    <col min="5387" max="5387" width="18.33203125" style="7" customWidth="1"/>
    <col min="5388" max="5632" width="9.109375" style="7"/>
    <col min="5633" max="5633" width="22.88671875" style="7" customWidth="1"/>
    <col min="5634" max="5634" width="19.109375" style="7" customWidth="1"/>
    <col min="5635" max="5635" width="20" style="7" customWidth="1"/>
    <col min="5636" max="5636" width="18" style="7" customWidth="1"/>
    <col min="5637" max="5637" width="19.6640625" style="7" customWidth="1"/>
    <col min="5638" max="5638" width="16.109375" style="7" customWidth="1"/>
    <col min="5639" max="5639" width="16.44140625" style="7" customWidth="1"/>
    <col min="5640" max="5640" width="12.109375" style="7" customWidth="1"/>
    <col min="5641" max="5641" width="13.109375" style="7" customWidth="1"/>
    <col min="5642" max="5642" width="13.6640625" style="7" customWidth="1"/>
    <col min="5643" max="5643" width="18.33203125" style="7" customWidth="1"/>
    <col min="5644" max="5888" width="9.109375" style="7"/>
    <col min="5889" max="5889" width="22.88671875" style="7" customWidth="1"/>
    <col min="5890" max="5890" width="19.109375" style="7" customWidth="1"/>
    <col min="5891" max="5891" width="20" style="7" customWidth="1"/>
    <col min="5892" max="5892" width="18" style="7" customWidth="1"/>
    <col min="5893" max="5893" width="19.6640625" style="7" customWidth="1"/>
    <col min="5894" max="5894" width="16.109375" style="7" customWidth="1"/>
    <col min="5895" max="5895" width="16.44140625" style="7" customWidth="1"/>
    <col min="5896" max="5896" width="12.109375" style="7" customWidth="1"/>
    <col min="5897" max="5897" width="13.109375" style="7" customWidth="1"/>
    <col min="5898" max="5898" width="13.6640625" style="7" customWidth="1"/>
    <col min="5899" max="5899" width="18.33203125" style="7" customWidth="1"/>
    <col min="5900" max="6144" width="9.109375" style="7"/>
    <col min="6145" max="6145" width="22.88671875" style="7" customWidth="1"/>
    <col min="6146" max="6146" width="19.109375" style="7" customWidth="1"/>
    <col min="6147" max="6147" width="20" style="7" customWidth="1"/>
    <col min="6148" max="6148" width="18" style="7" customWidth="1"/>
    <col min="6149" max="6149" width="19.6640625" style="7" customWidth="1"/>
    <col min="6150" max="6150" width="16.109375" style="7" customWidth="1"/>
    <col min="6151" max="6151" width="16.44140625" style="7" customWidth="1"/>
    <col min="6152" max="6152" width="12.109375" style="7" customWidth="1"/>
    <col min="6153" max="6153" width="13.109375" style="7" customWidth="1"/>
    <col min="6154" max="6154" width="13.6640625" style="7" customWidth="1"/>
    <col min="6155" max="6155" width="18.33203125" style="7" customWidth="1"/>
    <col min="6156" max="6400" width="9.109375" style="7"/>
    <col min="6401" max="6401" width="22.88671875" style="7" customWidth="1"/>
    <col min="6402" max="6402" width="19.109375" style="7" customWidth="1"/>
    <col min="6403" max="6403" width="20" style="7" customWidth="1"/>
    <col min="6404" max="6404" width="18" style="7" customWidth="1"/>
    <col min="6405" max="6405" width="19.6640625" style="7" customWidth="1"/>
    <col min="6406" max="6406" width="16.109375" style="7" customWidth="1"/>
    <col min="6407" max="6407" width="16.44140625" style="7" customWidth="1"/>
    <col min="6408" max="6408" width="12.109375" style="7" customWidth="1"/>
    <col min="6409" max="6409" width="13.109375" style="7" customWidth="1"/>
    <col min="6410" max="6410" width="13.6640625" style="7" customWidth="1"/>
    <col min="6411" max="6411" width="18.33203125" style="7" customWidth="1"/>
    <col min="6412" max="6656" width="9.109375" style="7"/>
    <col min="6657" max="6657" width="22.88671875" style="7" customWidth="1"/>
    <col min="6658" max="6658" width="19.109375" style="7" customWidth="1"/>
    <col min="6659" max="6659" width="20" style="7" customWidth="1"/>
    <col min="6660" max="6660" width="18" style="7" customWidth="1"/>
    <col min="6661" max="6661" width="19.6640625" style="7" customWidth="1"/>
    <col min="6662" max="6662" width="16.109375" style="7" customWidth="1"/>
    <col min="6663" max="6663" width="16.44140625" style="7" customWidth="1"/>
    <col min="6664" max="6664" width="12.109375" style="7" customWidth="1"/>
    <col min="6665" max="6665" width="13.109375" style="7" customWidth="1"/>
    <col min="6666" max="6666" width="13.6640625" style="7" customWidth="1"/>
    <col min="6667" max="6667" width="18.33203125" style="7" customWidth="1"/>
    <col min="6668" max="6912" width="9.109375" style="7"/>
    <col min="6913" max="6913" width="22.88671875" style="7" customWidth="1"/>
    <col min="6914" max="6914" width="19.109375" style="7" customWidth="1"/>
    <col min="6915" max="6915" width="20" style="7" customWidth="1"/>
    <col min="6916" max="6916" width="18" style="7" customWidth="1"/>
    <col min="6917" max="6917" width="19.6640625" style="7" customWidth="1"/>
    <col min="6918" max="6918" width="16.109375" style="7" customWidth="1"/>
    <col min="6919" max="6919" width="16.44140625" style="7" customWidth="1"/>
    <col min="6920" max="6920" width="12.109375" style="7" customWidth="1"/>
    <col min="6921" max="6921" width="13.109375" style="7" customWidth="1"/>
    <col min="6922" max="6922" width="13.6640625" style="7" customWidth="1"/>
    <col min="6923" max="6923" width="18.33203125" style="7" customWidth="1"/>
    <col min="6924" max="7168" width="9.109375" style="7"/>
    <col min="7169" max="7169" width="22.88671875" style="7" customWidth="1"/>
    <col min="7170" max="7170" width="19.109375" style="7" customWidth="1"/>
    <col min="7171" max="7171" width="20" style="7" customWidth="1"/>
    <col min="7172" max="7172" width="18" style="7" customWidth="1"/>
    <col min="7173" max="7173" width="19.6640625" style="7" customWidth="1"/>
    <col min="7174" max="7174" width="16.109375" style="7" customWidth="1"/>
    <col min="7175" max="7175" width="16.44140625" style="7" customWidth="1"/>
    <col min="7176" max="7176" width="12.109375" style="7" customWidth="1"/>
    <col min="7177" max="7177" width="13.109375" style="7" customWidth="1"/>
    <col min="7178" max="7178" width="13.6640625" style="7" customWidth="1"/>
    <col min="7179" max="7179" width="18.33203125" style="7" customWidth="1"/>
    <col min="7180" max="7424" width="9.109375" style="7"/>
    <col min="7425" max="7425" width="22.88671875" style="7" customWidth="1"/>
    <col min="7426" max="7426" width="19.109375" style="7" customWidth="1"/>
    <col min="7427" max="7427" width="20" style="7" customWidth="1"/>
    <col min="7428" max="7428" width="18" style="7" customWidth="1"/>
    <col min="7429" max="7429" width="19.6640625" style="7" customWidth="1"/>
    <col min="7430" max="7430" width="16.109375" style="7" customWidth="1"/>
    <col min="7431" max="7431" width="16.44140625" style="7" customWidth="1"/>
    <col min="7432" max="7432" width="12.109375" style="7" customWidth="1"/>
    <col min="7433" max="7433" width="13.109375" style="7" customWidth="1"/>
    <col min="7434" max="7434" width="13.6640625" style="7" customWidth="1"/>
    <col min="7435" max="7435" width="18.33203125" style="7" customWidth="1"/>
    <col min="7436" max="7680" width="9.109375" style="7"/>
    <col min="7681" max="7681" width="22.88671875" style="7" customWidth="1"/>
    <col min="7682" max="7682" width="19.109375" style="7" customWidth="1"/>
    <col min="7683" max="7683" width="20" style="7" customWidth="1"/>
    <col min="7684" max="7684" width="18" style="7" customWidth="1"/>
    <col min="7685" max="7685" width="19.6640625" style="7" customWidth="1"/>
    <col min="7686" max="7686" width="16.109375" style="7" customWidth="1"/>
    <col min="7687" max="7687" width="16.44140625" style="7" customWidth="1"/>
    <col min="7688" max="7688" width="12.109375" style="7" customWidth="1"/>
    <col min="7689" max="7689" width="13.109375" style="7" customWidth="1"/>
    <col min="7690" max="7690" width="13.6640625" style="7" customWidth="1"/>
    <col min="7691" max="7691" width="18.33203125" style="7" customWidth="1"/>
    <col min="7692" max="7936" width="9.109375" style="7"/>
    <col min="7937" max="7937" width="22.88671875" style="7" customWidth="1"/>
    <col min="7938" max="7938" width="19.109375" style="7" customWidth="1"/>
    <col min="7939" max="7939" width="20" style="7" customWidth="1"/>
    <col min="7940" max="7940" width="18" style="7" customWidth="1"/>
    <col min="7941" max="7941" width="19.6640625" style="7" customWidth="1"/>
    <col min="7942" max="7942" width="16.109375" style="7" customWidth="1"/>
    <col min="7943" max="7943" width="16.44140625" style="7" customWidth="1"/>
    <col min="7944" max="7944" width="12.109375" style="7" customWidth="1"/>
    <col min="7945" max="7945" width="13.109375" style="7" customWidth="1"/>
    <col min="7946" max="7946" width="13.6640625" style="7" customWidth="1"/>
    <col min="7947" max="7947" width="18.33203125" style="7" customWidth="1"/>
    <col min="7948" max="8192" width="9.109375" style="7"/>
    <col min="8193" max="8193" width="22.88671875" style="7" customWidth="1"/>
    <col min="8194" max="8194" width="19.109375" style="7" customWidth="1"/>
    <col min="8195" max="8195" width="20" style="7" customWidth="1"/>
    <col min="8196" max="8196" width="18" style="7" customWidth="1"/>
    <col min="8197" max="8197" width="19.6640625" style="7" customWidth="1"/>
    <col min="8198" max="8198" width="16.109375" style="7" customWidth="1"/>
    <col min="8199" max="8199" width="16.44140625" style="7" customWidth="1"/>
    <col min="8200" max="8200" width="12.109375" style="7" customWidth="1"/>
    <col min="8201" max="8201" width="13.109375" style="7" customWidth="1"/>
    <col min="8202" max="8202" width="13.6640625" style="7" customWidth="1"/>
    <col min="8203" max="8203" width="18.33203125" style="7" customWidth="1"/>
    <col min="8204" max="8448" width="9.109375" style="7"/>
    <col min="8449" max="8449" width="22.88671875" style="7" customWidth="1"/>
    <col min="8450" max="8450" width="19.109375" style="7" customWidth="1"/>
    <col min="8451" max="8451" width="20" style="7" customWidth="1"/>
    <col min="8452" max="8452" width="18" style="7" customWidth="1"/>
    <col min="8453" max="8453" width="19.6640625" style="7" customWidth="1"/>
    <col min="8454" max="8454" width="16.109375" style="7" customWidth="1"/>
    <col min="8455" max="8455" width="16.44140625" style="7" customWidth="1"/>
    <col min="8456" max="8456" width="12.109375" style="7" customWidth="1"/>
    <col min="8457" max="8457" width="13.109375" style="7" customWidth="1"/>
    <col min="8458" max="8458" width="13.6640625" style="7" customWidth="1"/>
    <col min="8459" max="8459" width="18.33203125" style="7" customWidth="1"/>
    <col min="8460" max="8704" width="9.109375" style="7"/>
    <col min="8705" max="8705" width="22.88671875" style="7" customWidth="1"/>
    <col min="8706" max="8706" width="19.109375" style="7" customWidth="1"/>
    <col min="8707" max="8707" width="20" style="7" customWidth="1"/>
    <col min="8708" max="8708" width="18" style="7" customWidth="1"/>
    <col min="8709" max="8709" width="19.6640625" style="7" customWidth="1"/>
    <col min="8710" max="8710" width="16.109375" style="7" customWidth="1"/>
    <col min="8711" max="8711" width="16.44140625" style="7" customWidth="1"/>
    <col min="8712" max="8712" width="12.109375" style="7" customWidth="1"/>
    <col min="8713" max="8713" width="13.109375" style="7" customWidth="1"/>
    <col min="8714" max="8714" width="13.6640625" style="7" customWidth="1"/>
    <col min="8715" max="8715" width="18.33203125" style="7" customWidth="1"/>
    <col min="8716" max="8960" width="9.109375" style="7"/>
    <col min="8961" max="8961" width="22.88671875" style="7" customWidth="1"/>
    <col min="8962" max="8962" width="19.109375" style="7" customWidth="1"/>
    <col min="8963" max="8963" width="20" style="7" customWidth="1"/>
    <col min="8964" max="8964" width="18" style="7" customWidth="1"/>
    <col min="8965" max="8965" width="19.6640625" style="7" customWidth="1"/>
    <col min="8966" max="8966" width="16.109375" style="7" customWidth="1"/>
    <col min="8967" max="8967" width="16.44140625" style="7" customWidth="1"/>
    <col min="8968" max="8968" width="12.109375" style="7" customWidth="1"/>
    <col min="8969" max="8969" width="13.109375" style="7" customWidth="1"/>
    <col min="8970" max="8970" width="13.6640625" style="7" customWidth="1"/>
    <col min="8971" max="8971" width="18.33203125" style="7" customWidth="1"/>
    <col min="8972" max="9216" width="9.109375" style="7"/>
    <col min="9217" max="9217" width="22.88671875" style="7" customWidth="1"/>
    <col min="9218" max="9218" width="19.109375" style="7" customWidth="1"/>
    <col min="9219" max="9219" width="20" style="7" customWidth="1"/>
    <col min="9220" max="9220" width="18" style="7" customWidth="1"/>
    <col min="9221" max="9221" width="19.6640625" style="7" customWidth="1"/>
    <col min="9222" max="9222" width="16.109375" style="7" customWidth="1"/>
    <col min="9223" max="9223" width="16.44140625" style="7" customWidth="1"/>
    <col min="9224" max="9224" width="12.109375" style="7" customWidth="1"/>
    <col min="9225" max="9225" width="13.109375" style="7" customWidth="1"/>
    <col min="9226" max="9226" width="13.6640625" style="7" customWidth="1"/>
    <col min="9227" max="9227" width="18.33203125" style="7" customWidth="1"/>
    <col min="9228" max="9472" width="9.109375" style="7"/>
    <col min="9473" max="9473" width="22.88671875" style="7" customWidth="1"/>
    <col min="9474" max="9474" width="19.109375" style="7" customWidth="1"/>
    <col min="9475" max="9475" width="20" style="7" customWidth="1"/>
    <col min="9476" max="9476" width="18" style="7" customWidth="1"/>
    <col min="9477" max="9477" width="19.6640625" style="7" customWidth="1"/>
    <col min="9478" max="9478" width="16.109375" style="7" customWidth="1"/>
    <col min="9479" max="9479" width="16.44140625" style="7" customWidth="1"/>
    <col min="9480" max="9480" width="12.109375" style="7" customWidth="1"/>
    <col min="9481" max="9481" width="13.109375" style="7" customWidth="1"/>
    <col min="9482" max="9482" width="13.6640625" style="7" customWidth="1"/>
    <col min="9483" max="9483" width="18.33203125" style="7" customWidth="1"/>
    <col min="9484" max="9728" width="9.109375" style="7"/>
    <col min="9729" max="9729" width="22.88671875" style="7" customWidth="1"/>
    <col min="9730" max="9730" width="19.109375" style="7" customWidth="1"/>
    <col min="9731" max="9731" width="20" style="7" customWidth="1"/>
    <col min="9732" max="9732" width="18" style="7" customWidth="1"/>
    <col min="9733" max="9733" width="19.6640625" style="7" customWidth="1"/>
    <col min="9734" max="9734" width="16.109375" style="7" customWidth="1"/>
    <col min="9735" max="9735" width="16.44140625" style="7" customWidth="1"/>
    <col min="9736" max="9736" width="12.109375" style="7" customWidth="1"/>
    <col min="9737" max="9737" width="13.109375" style="7" customWidth="1"/>
    <col min="9738" max="9738" width="13.6640625" style="7" customWidth="1"/>
    <col min="9739" max="9739" width="18.33203125" style="7" customWidth="1"/>
    <col min="9740" max="9984" width="9.109375" style="7"/>
    <col min="9985" max="9985" width="22.88671875" style="7" customWidth="1"/>
    <col min="9986" max="9986" width="19.109375" style="7" customWidth="1"/>
    <col min="9987" max="9987" width="20" style="7" customWidth="1"/>
    <col min="9988" max="9988" width="18" style="7" customWidth="1"/>
    <col min="9989" max="9989" width="19.6640625" style="7" customWidth="1"/>
    <col min="9990" max="9990" width="16.109375" style="7" customWidth="1"/>
    <col min="9991" max="9991" width="16.44140625" style="7" customWidth="1"/>
    <col min="9992" max="9992" width="12.109375" style="7" customWidth="1"/>
    <col min="9993" max="9993" width="13.109375" style="7" customWidth="1"/>
    <col min="9994" max="9994" width="13.6640625" style="7" customWidth="1"/>
    <col min="9995" max="9995" width="18.33203125" style="7" customWidth="1"/>
    <col min="9996" max="10240" width="9.109375" style="7"/>
    <col min="10241" max="10241" width="22.88671875" style="7" customWidth="1"/>
    <col min="10242" max="10242" width="19.109375" style="7" customWidth="1"/>
    <col min="10243" max="10243" width="20" style="7" customWidth="1"/>
    <col min="10244" max="10244" width="18" style="7" customWidth="1"/>
    <col min="10245" max="10245" width="19.6640625" style="7" customWidth="1"/>
    <col min="10246" max="10246" width="16.109375" style="7" customWidth="1"/>
    <col min="10247" max="10247" width="16.44140625" style="7" customWidth="1"/>
    <col min="10248" max="10248" width="12.109375" style="7" customWidth="1"/>
    <col min="10249" max="10249" width="13.109375" style="7" customWidth="1"/>
    <col min="10250" max="10250" width="13.6640625" style="7" customWidth="1"/>
    <col min="10251" max="10251" width="18.33203125" style="7" customWidth="1"/>
    <col min="10252" max="10496" width="9.109375" style="7"/>
    <col min="10497" max="10497" width="22.88671875" style="7" customWidth="1"/>
    <col min="10498" max="10498" width="19.109375" style="7" customWidth="1"/>
    <col min="10499" max="10499" width="20" style="7" customWidth="1"/>
    <col min="10500" max="10500" width="18" style="7" customWidth="1"/>
    <col min="10501" max="10501" width="19.6640625" style="7" customWidth="1"/>
    <col min="10502" max="10502" width="16.109375" style="7" customWidth="1"/>
    <col min="10503" max="10503" width="16.44140625" style="7" customWidth="1"/>
    <col min="10504" max="10504" width="12.109375" style="7" customWidth="1"/>
    <col min="10505" max="10505" width="13.109375" style="7" customWidth="1"/>
    <col min="10506" max="10506" width="13.6640625" style="7" customWidth="1"/>
    <col min="10507" max="10507" width="18.33203125" style="7" customWidth="1"/>
    <col min="10508" max="10752" width="9.109375" style="7"/>
    <col min="10753" max="10753" width="22.88671875" style="7" customWidth="1"/>
    <col min="10754" max="10754" width="19.109375" style="7" customWidth="1"/>
    <col min="10755" max="10755" width="20" style="7" customWidth="1"/>
    <col min="10756" max="10756" width="18" style="7" customWidth="1"/>
    <col min="10757" max="10757" width="19.6640625" style="7" customWidth="1"/>
    <col min="10758" max="10758" width="16.109375" style="7" customWidth="1"/>
    <col min="10759" max="10759" width="16.44140625" style="7" customWidth="1"/>
    <col min="10760" max="10760" width="12.109375" style="7" customWidth="1"/>
    <col min="10761" max="10761" width="13.109375" style="7" customWidth="1"/>
    <col min="10762" max="10762" width="13.6640625" style="7" customWidth="1"/>
    <col min="10763" max="10763" width="18.33203125" style="7" customWidth="1"/>
    <col min="10764" max="11008" width="9.109375" style="7"/>
    <col min="11009" max="11009" width="22.88671875" style="7" customWidth="1"/>
    <col min="11010" max="11010" width="19.109375" style="7" customWidth="1"/>
    <col min="11011" max="11011" width="20" style="7" customWidth="1"/>
    <col min="11012" max="11012" width="18" style="7" customWidth="1"/>
    <col min="11013" max="11013" width="19.6640625" style="7" customWidth="1"/>
    <col min="11014" max="11014" width="16.109375" style="7" customWidth="1"/>
    <col min="11015" max="11015" width="16.44140625" style="7" customWidth="1"/>
    <col min="11016" max="11016" width="12.109375" style="7" customWidth="1"/>
    <col min="11017" max="11017" width="13.109375" style="7" customWidth="1"/>
    <col min="11018" max="11018" width="13.6640625" style="7" customWidth="1"/>
    <col min="11019" max="11019" width="18.33203125" style="7" customWidth="1"/>
    <col min="11020" max="11264" width="9.109375" style="7"/>
    <col min="11265" max="11265" width="22.88671875" style="7" customWidth="1"/>
    <col min="11266" max="11266" width="19.109375" style="7" customWidth="1"/>
    <col min="11267" max="11267" width="20" style="7" customWidth="1"/>
    <col min="11268" max="11268" width="18" style="7" customWidth="1"/>
    <col min="11269" max="11269" width="19.6640625" style="7" customWidth="1"/>
    <col min="11270" max="11270" width="16.109375" style="7" customWidth="1"/>
    <col min="11271" max="11271" width="16.44140625" style="7" customWidth="1"/>
    <col min="11272" max="11272" width="12.109375" style="7" customWidth="1"/>
    <col min="11273" max="11273" width="13.109375" style="7" customWidth="1"/>
    <col min="11274" max="11274" width="13.6640625" style="7" customWidth="1"/>
    <col min="11275" max="11275" width="18.33203125" style="7" customWidth="1"/>
    <col min="11276" max="11520" width="9.109375" style="7"/>
    <col min="11521" max="11521" width="22.88671875" style="7" customWidth="1"/>
    <col min="11522" max="11522" width="19.109375" style="7" customWidth="1"/>
    <col min="11523" max="11523" width="20" style="7" customWidth="1"/>
    <col min="11524" max="11524" width="18" style="7" customWidth="1"/>
    <col min="11525" max="11525" width="19.6640625" style="7" customWidth="1"/>
    <col min="11526" max="11526" width="16.109375" style="7" customWidth="1"/>
    <col min="11527" max="11527" width="16.44140625" style="7" customWidth="1"/>
    <col min="11528" max="11528" width="12.109375" style="7" customWidth="1"/>
    <col min="11529" max="11529" width="13.109375" style="7" customWidth="1"/>
    <col min="11530" max="11530" width="13.6640625" style="7" customWidth="1"/>
    <col min="11531" max="11531" width="18.33203125" style="7" customWidth="1"/>
    <col min="11532" max="11776" width="9.109375" style="7"/>
    <col min="11777" max="11777" width="22.88671875" style="7" customWidth="1"/>
    <col min="11778" max="11778" width="19.109375" style="7" customWidth="1"/>
    <col min="11779" max="11779" width="20" style="7" customWidth="1"/>
    <col min="11780" max="11780" width="18" style="7" customWidth="1"/>
    <col min="11781" max="11781" width="19.6640625" style="7" customWidth="1"/>
    <col min="11782" max="11782" width="16.109375" style="7" customWidth="1"/>
    <col min="11783" max="11783" width="16.44140625" style="7" customWidth="1"/>
    <col min="11784" max="11784" width="12.109375" style="7" customWidth="1"/>
    <col min="11785" max="11785" width="13.109375" style="7" customWidth="1"/>
    <col min="11786" max="11786" width="13.6640625" style="7" customWidth="1"/>
    <col min="11787" max="11787" width="18.33203125" style="7" customWidth="1"/>
    <col min="11788" max="12032" width="9.109375" style="7"/>
    <col min="12033" max="12033" width="22.88671875" style="7" customWidth="1"/>
    <col min="12034" max="12034" width="19.109375" style="7" customWidth="1"/>
    <col min="12035" max="12035" width="20" style="7" customWidth="1"/>
    <col min="12036" max="12036" width="18" style="7" customWidth="1"/>
    <col min="12037" max="12037" width="19.6640625" style="7" customWidth="1"/>
    <col min="12038" max="12038" width="16.109375" style="7" customWidth="1"/>
    <col min="12039" max="12039" width="16.44140625" style="7" customWidth="1"/>
    <col min="12040" max="12040" width="12.109375" style="7" customWidth="1"/>
    <col min="12041" max="12041" width="13.109375" style="7" customWidth="1"/>
    <col min="12042" max="12042" width="13.6640625" style="7" customWidth="1"/>
    <col min="12043" max="12043" width="18.33203125" style="7" customWidth="1"/>
    <col min="12044" max="12288" width="9.109375" style="7"/>
    <col min="12289" max="12289" width="22.88671875" style="7" customWidth="1"/>
    <col min="12290" max="12290" width="19.109375" style="7" customWidth="1"/>
    <col min="12291" max="12291" width="20" style="7" customWidth="1"/>
    <col min="12292" max="12292" width="18" style="7" customWidth="1"/>
    <col min="12293" max="12293" width="19.6640625" style="7" customWidth="1"/>
    <col min="12294" max="12294" width="16.109375" style="7" customWidth="1"/>
    <col min="12295" max="12295" width="16.44140625" style="7" customWidth="1"/>
    <col min="12296" max="12296" width="12.109375" style="7" customWidth="1"/>
    <col min="12297" max="12297" width="13.109375" style="7" customWidth="1"/>
    <col min="12298" max="12298" width="13.6640625" style="7" customWidth="1"/>
    <col min="12299" max="12299" width="18.33203125" style="7" customWidth="1"/>
    <col min="12300" max="12544" width="9.109375" style="7"/>
    <col min="12545" max="12545" width="22.88671875" style="7" customWidth="1"/>
    <col min="12546" max="12546" width="19.109375" style="7" customWidth="1"/>
    <col min="12547" max="12547" width="20" style="7" customWidth="1"/>
    <col min="12548" max="12548" width="18" style="7" customWidth="1"/>
    <col min="12549" max="12549" width="19.6640625" style="7" customWidth="1"/>
    <col min="12550" max="12550" width="16.109375" style="7" customWidth="1"/>
    <col min="12551" max="12551" width="16.44140625" style="7" customWidth="1"/>
    <col min="12552" max="12552" width="12.109375" style="7" customWidth="1"/>
    <col min="12553" max="12553" width="13.109375" style="7" customWidth="1"/>
    <col min="12554" max="12554" width="13.6640625" style="7" customWidth="1"/>
    <col min="12555" max="12555" width="18.33203125" style="7" customWidth="1"/>
    <col min="12556" max="12800" width="9.109375" style="7"/>
    <col min="12801" max="12801" width="22.88671875" style="7" customWidth="1"/>
    <col min="12802" max="12802" width="19.109375" style="7" customWidth="1"/>
    <col min="12803" max="12803" width="20" style="7" customWidth="1"/>
    <col min="12804" max="12804" width="18" style="7" customWidth="1"/>
    <col min="12805" max="12805" width="19.6640625" style="7" customWidth="1"/>
    <col min="12806" max="12806" width="16.109375" style="7" customWidth="1"/>
    <col min="12807" max="12807" width="16.44140625" style="7" customWidth="1"/>
    <col min="12808" max="12808" width="12.109375" style="7" customWidth="1"/>
    <col min="12809" max="12809" width="13.109375" style="7" customWidth="1"/>
    <col min="12810" max="12810" width="13.6640625" style="7" customWidth="1"/>
    <col min="12811" max="12811" width="18.33203125" style="7" customWidth="1"/>
    <col min="12812" max="13056" width="9.109375" style="7"/>
    <col min="13057" max="13057" width="22.88671875" style="7" customWidth="1"/>
    <col min="13058" max="13058" width="19.109375" style="7" customWidth="1"/>
    <col min="13059" max="13059" width="20" style="7" customWidth="1"/>
    <col min="13060" max="13060" width="18" style="7" customWidth="1"/>
    <col min="13061" max="13061" width="19.6640625" style="7" customWidth="1"/>
    <col min="13062" max="13062" width="16.109375" style="7" customWidth="1"/>
    <col min="13063" max="13063" width="16.44140625" style="7" customWidth="1"/>
    <col min="13064" max="13064" width="12.109375" style="7" customWidth="1"/>
    <col min="13065" max="13065" width="13.109375" style="7" customWidth="1"/>
    <col min="13066" max="13066" width="13.6640625" style="7" customWidth="1"/>
    <col min="13067" max="13067" width="18.33203125" style="7" customWidth="1"/>
    <col min="13068" max="13312" width="9.109375" style="7"/>
    <col min="13313" max="13313" width="22.88671875" style="7" customWidth="1"/>
    <col min="13314" max="13314" width="19.109375" style="7" customWidth="1"/>
    <col min="13315" max="13315" width="20" style="7" customWidth="1"/>
    <col min="13316" max="13316" width="18" style="7" customWidth="1"/>
    <col min="13317" max="13317" width="19.6640625" style="7" customWidth="1"/>
    <col min="13318" max="13318" width="16.109375" style="7" customWidth="1"/>
    <col min="13319" max="13319" width="16.44140625" style="7" customWidth="1"/>
    <col min="13320" max="13320" width="12.109375" style="7" customWidth="1"/>
    <col min="13321" max="13321" width="13.109375" style="7" customWidth="1"/>
    <col min="13322" max="13322" width="13.6640625" style="7" customWidth="1"/>
    <col min="13323" max="13323" width="18.33203125" style="7" customWidth="1"/>
    <col min="13324" max="13568" width="9.109375" style="7"/>
    <col min="13569" max="13569" width="22.88671875" style="7" customWidth="1"/>
    <col min="13570" max="13570" width="19.109375" style="7" customWidth="1"/>
    <col min="13571" max="13571" width="20" style="7" customWidth="1"/>
    <col min="13572" max="13572" width="18" style="7" customWidth="1"/>
    <col min="13573" max="13573" width="19.6640625" style="7" customWidth="1"/>
    <col min="13574" max="13574" width="16.109375" style="7" customWidth="1"/>
    <col min="13575" max="13575" width="16.44140625" style="7" customWidth="1"/>
    <col min="13576" max="13576" width="12.109375" style="7" customWidth="1"/>
    <col min="13577" max="13577" width="13.109375" style="7" customWidth="1"/>
    <col min="13578" max="13578" width="13.6640625" style="7" customWidth="1"/>
    <col min="13579" max="13579" width="18.33203125" style="7" customWidth="1"/>
    <col min="13580" max="13824" width="9.109375" style="7"/>
    <col min="13825" max="13825" width="22.88671875" style="7" customWidth="1"/>
    <col min="13826" max="13826" width="19.109375" style="7" customWidth="1"/>
    <col min="13827" max="13827" width="20" style="7" customWidth="1"/>
    <col min="13828" max="13828" width="18" style="7" customWidth="1"/>
    <col min="13829" max="13829" width="19.6640625" style="7" customWidth="1"/>
    <col min="13830" max="13830" width="16.109375" style="7" customWidth="1"/>
    <col min="13831" max="13831" width="16.44140625" style="7" customWidth="1"/>
    <col min="13832" max="13832" width="12.109375" style="7" customWidth="1"/>
    <col min="13833" max="13833" width="13.109375" style="7" customWidth="1"/>
    <col min="13834" max="13834" width="13.6640625" style="7" customWidth="1"/>
    <col min="13835" max="13835" width="18.33203125" style="7" customWidth="1"/>
    <col min="13836" max="14080" width="9.109375" style="7"/>
    <col min="14081" max="14081" width="22.88671875" style="7" customWidth="1"/>
    <col min="14082" max="14082" width="19.109375" style="7" customWidth="1"/>
    <col min="14083" max="14083" width="20" style="7" customWidth="1"/>
    <col min="14084" max="14084" width="18" style="7" customWidth="1"/>
    <col min="14085" max="14085" width="19.6640625" style="7" customWidth="1"/>
    <col min="14086" max="14086" width="16.109375" style="7" customWidth="1"/>
    <col min="14087" max="14087" width="16.44140625" style="7" customWidth="1"/>
    <col min="14088" max="14088" width="12.109375" style="7" customWidth="1"/>
    <col min="14089" max="14089" width="13.109375" style="7" customWidth="1"/>
    <col min="14090" max="14090" width="13.6640625" style="7" customWidth="1"/>
    <col min="14091" max="14091" width="18.33203125" style="7" customWidth="1"/>
    <col min="14092" max="14336" width="9.109375" style="7"/>
    <col min="14337" max="14337" width="22.88671875" style="7" customWidth="1"/>
    <col min="14338" max="14338" width="19.109375" style="7" customWidth="1"/>
    <col min="14339" max="14339" width="20" style="7" customWidth="1"/>
    <col min="14340" max="14340" width="18" style="7" customWidth="1"/>
    <col min="14341" max="14341" width="19.6640625" style="7" customWidth="1"/>
    <col min="14342" max="14342" width="16.109375" style="7" customWidth="1"/>
    <col min="14343" max="14343" width="16.44140625" style="7" customWidth="1"/>
    <col min="14344" max="14344" width="12.109375" style="7" customWidth="1"/>
    <col min="14345" max="14345" width="13.109375" style="7" customWidth="1"/>
    <col min="14346" max="14346" width="13.6640625" style="7" customWidth="1"/>
    <col min="14347" max="14347" width="18.33203125" style="7" customWidth="1"/>
    <col min="14348" max="14592" width="9.109375" style="7"/>
    <col min="14593" max="14593" width="22.88671875" style="7" customWidth="1"/>
    <col min="14594" max="14594" width="19.109375" style="7" customWidth="1"/>
    <col min="14595" max="14595" width="20" style="7" customWidth="1"/>
    <col min="14596" max="14596" width="18" style="7" customWidth="1"/>
    <col min="14597" max="14597" width="19.6640625" style="7" customWidth="1"/>
    <col min="14598" max="14598" width="16.109375" style="7" customWidth="1"/>
    <col min="14599" max="14599" width="16.44140625" style="7" customWidth="1"/>
    <col min="14600" max="14600" width="12.109375" style="7" customWidth="1"/>
    <col min="14601" max="14601" width="13.109375" style="7" customWidth="1"/>
    <col min="14602" max="14602" width="13.6640625" style="7" customWidth="1"/>
    <col min="14603" max="14603" width="18.33203125" style="7" customWidth="1"/>
    <col min="14604" max="14848" width="9.109375" style="7"/>
    <col min="14849" max="14849" width="22.88671875" style="7" customWidth="1"/>
    <col min="14850" max="14850" width="19.109375" style="7" customWidth="1"/>
    <col min="14851" max="14851" width="20" style="7" customWidth="1"/>
    <col min="14852" max="14852" width="18" style="7" customWidth="1"/>
    <col min="14853" max="14853" width="19.6640625" style="7" customWidth="1"/>
    <col min="14854" max="14854" width="16.109375" style="7" customWidth="1"/>
    <col min="14855" max="14855" width="16.44140625" style="7" customWidth="1"/>
    <col min="14856" max="14856" width="12.109375" style="7" customWidth="1"/>
    <col min="14857" max="14857" width="13.109375" style="7" customWidth="1"/>
    <col min="14858" max="14858" width="13.6640625" style="7" customWidth="1"/>
    <col min="14859" max="14859" width="18.33203125" style="7" customWidth="1"/>
    <col min="14860" max="15104" width="9.109375" style="7"/>
    <col min="15105" max="15105" width="22.88671875" style="7" customWidth="1"/>
    <col min="15106" max="15106" width="19.109375" style="7" customWidth="1"/>
    <col min="15107" max="15107" width="20" style="7" customWidth="1"/>
    <col min="15108" max="15108" width="18" style="7" customWidth="1"/>
    <col min="15109" max="15109" width="19.6640625" style="7" customWidth="1"/>
    <col min="15110" max="15110" width="16.109375" style="7" customWidth="1"/>
    <col min="15111" max="15111" width="16.44140625" style="7" customWidth="1"/>
    <col min="15112" max="15112" width="12.109375" style="7" customWidth="1"/>
    <col min="15113" max="15113" width="13.109375" style="7" customWidth="1"/>
    <col min="15114" max="15114" width="13.6640625" style="7" customWidth="1"/>
    <col min="15115" max="15115" width="18.33203125" style="7" customWidth="1"/>
    <col min="15116" max="15360" width="9.109375" style="7"/>
    <col min="15361" max="15361" width="22.88671875" style="7" customWidth="1"/>
    <col min="15362" max="15362" width="19.109375" style="7" customWidth="1"/>
    <col min="15363" max="15363" width="20" style="7" customWidth="1"/>
    <col min="15364" max="15364" width="18" style="7" customWidth="1"/>
    <col min="15365" max="15365" width="19.6640625" style="7" customWidth="1"/>
    <col min="15366" max="15366" width="16.109375" style="7" customWidth="1"/>
    <col min="15367" max="15367" width="16.44140625" style="7" customWidth="1"/>
    <col min="15368" max="15368" width="12.109375" style="7" customWidth="1"/>
    <col min="15369" max="15369" width="13.109375" style="7" customWidth="1"/>
    <col min="15370" max="15370" width="13.6640625" style="7" customWidth="1"/>
    <col min="15371" max="15371" width="18.33203125" style="7" customWidth="1"/>
    <col min="15372" max="15616" width="9.109375" style="7"/>
    <col min="15617" max="15617" width="22.88671875" style="7" customWidth="1"/>
    <col min="15618" max="15618" width="19.109375" style="7" customWidth="1"/>
    <col min="15619" max="15619" width="20" style="7" customWidth="1"/>
    <col min="15620" max="15620" width="18" style="7" customWidth="1"/>
    <col min="15621" max="15621" width="19.6640625" style="7" customWidth="1"/>
    <col min="15622" max="15622" width="16.109375" style="7" customWidth="1"/>
    <col min="15623" max="15623" width="16.44140625" style="7" customWidth="1"/>
    <col min="15624" max="15624" width="12.109375" style="7" customWidth="1"/>
    <col min="15625" max="15625" width="13.109375" style="7" customWidth="1"/>
    <col min="15626" max="15626" width="13.6640625" style="7" customWidth="1"/>
    <col min="15627" max="15627" width="18.33203125" style="7" customWidth="1"/>
    <col min="15628" max="15872" width="9.109375" style="7"/>
    <col min="15873" max="15873" width="22.88671875" style="7" customWidth="1"/>
    <col min="15874" max="15874" width="19.109375" style="7" customWidth="1"/>
    <col min="15875" max="15875" width="20" style="7" customWidth="1"/>
    <col min="15876" max="15876" width="18" style="7" customWidth="1"/>
    <col min="15877" max="15877" width="19.6640625" style="7" customWidth="1"/>
    <col min="15878" max="15878" width="16.109375" style="7" customWidth="1"/>
    <col min="15879" max="15879" width="16.44140625" style="7" customWidth="1"/>
    <col min="15880" max="15880" width="12.109375" style="7" customWidth="1"/>
    <col min="15881" max="15881" width="13.109375" style="7" customWidth="1"/>
    <col min="15882" max="15882" width="13.6640625" style="7" customWidth="1"/>
    <col min="15883" max="15883" width="18.33203125" style="7" customWidth="1"/>
    <col min="15884" max="16128" width="9.109375" style="7"/>
    <col min="16129" max="16129" width="22.88671875" style="7" customWidth="1"/>
    <col min="16130" max="16130" width="19.109375" style="7" customWidth="1"/>
    <col min="16131" max="16131" width="20" style="7" customWidth="1"/>
    <col min="16132" max="16132" width="18" style="7" customWidth="1"/>
    <col min="16133" max="16133" width="19.6640625" style="7" customWidth="1"/>
    <col min="16134" max="16134" width="16.109375" style="7" customWidth="1"/>
    <col min="16135" max="16135" width="16.44140625" style="7" customWidth="1"/>
    <col min="16136" max="16136" width="12.109375" style="7" customWidth="1"/>
    <col min="16137" max="16137" width="13.109375" style="7" customWidth="1"/>
    <col min="16138" max="16138" width="13.6640625" style="7" customWidth="1"/>
    <col min="16139" max="16139" width="18.33203125" style="7" customWidth="1"/>
    <col min="16140" max="16384" width="9.109375" style="7"/>
  </cols>
  <sheetData>
    <row r="2" spans="1:9" s="2" customFormat="1" ht="15.6">
      <c r="A2" s="1"/>
      <c r="D2" s="3"/>
      <c r="E2" s="3"/>
      <c r="F2" s="3"/>
      <c r="G2" s="3"/>
      <c r="H2" s="3"/>
      <c r="I2" s="3"/>
    </row>
    <row r="3" spans="1:9" s="6" customFormat="1">
      <c r="A3" s="4"/>
      <c r="B3" s="5"/>
      <c r="C3" s="5"/>
      <c r="D3" s="481"/>
      <c r="E3" s="481"/>
    </row>
    <row r="4" spans="1:9" ht="15" customHeight="1">
      <c r="A4" s="482" t="s">
        <v>0</v>
      </c>
      <c r="B4" s="482"/>
      <c r="C4" s="482"/>
      <c r="D4" s="482"/>
      <c r="E4" s="482"/>
      <c r="F4" s="482"/>
      <c r="G4" s="482"/>
      <c r="H4" s="482"/>
      <c r="I4" s="482"/>
    </row>
    <row r="5" spans="1:9" ht="14.4" thickBot="1">
      <c r="A5" s="483"/>
      <c r="B5" s="484"/>
      <c r="C5" s="484"/>
      <c r="D5" s="484"/>
      <c r="E5" s="484"/>
      <c r="F5" s="484"/>
      <c r="G5" s="484"/>
      <c r="H5" s="483"/>
      <c r="I5" s="483"/>
    </row>
    <row r="6" spans="1:9" ht="15" customHeight="1" thickBot="1">
      <c r="A6" s="8"/>
      <c r="B6" s="485" t="s">
        <v>1</v>
      </c>
      <c r="C6" s="486"/>
      <c r="D6" s="486"/>
      <c r="E6" s="486"/>
      <c r="F6" s="486"/>
      <c r="G6" s="487"/>
      <c r="H6" s="9"/>
      <c r="I6" s="9"/>
    </row>
    <row r="7" spans="1:9">
      <c r="A7" s="488" t="s">
        <v>2</v>
      </c>
      <c r="B7" s="490" t="s">
        <v>3</v>
      </c>
      <c r="C7" s="492" t="s">
        <v>4</v>
      </c>
      <c r="D7" s="490" t="s">
        <v>5</v>
      </c>
      <c r="E7" s="494" t="s">
        <v>6</v>
      </c>
      <c r="F7" s="473" t="s">
        <v>7</v>
      </c>
      <c r="G7" s="473" t="s">
        <v>8</v>
      </c>
      <c r="H7" s="473" t="s">
        <v>9</v>
      </c>
      <c r="I7" s="475" t="s">
        <v>10</v>
      </c>
    </row>
    <row r="8" spans="1:9" ht="81.75" customHeight="1">
      <c r="A8" s="489"/>
      <c r="B8" s="491"/>
      <c r="C8" s="493"/>
      <c r="D8" s="491"/>
      <c r="E8" s="495"/>
      <c r="F8" s="474"/>
      <c r="G8" s="474"/>
      <c r="H8" s="474"/>
      <c r="I8" s="476"/>
    </row>
    <row r="9" spans="1:9" s="10" customFormat="1" ht="12.75" customHeight="1">
      <c r="A9" s="477" t="s">
        <v>11</v>
      </c>
      <c r="B9" s="478"/>
      <c r="C9" s="478"/>
      <c r="D9" s="478"/>
      <c r="E9" s="479"/>
      <c r="F9" s="479"/>
      <c r="G9" s="479"/>
      <c r="H9" s="479"/>
      <c r="I9" s="480"/>
    </row>
    <row r="10" spans="1:9" s="10" customFormat="1" ht="14.4">
      <c r="A10" s="11" t="s">
        <v>12</v>
      </c>
      <c r="B10" s="12">
        <v>540111332.87</v>
      </c>
      <c r="C10" s="12">
        <v>17956538.469999999</v>
      </c>
      <c r="D10" s="12">
        <v>220889159.90000001</v>
      </c>
      <c r="E10" s="12">
        <v>8649429.0899999999</v>
      </c>
      <c r="F10" s="12">
        <v>167558.78</v>
      </c>
      <c r="G10" s="12">
        <v>12313698.01</v>
      </c>
      <c r="H10" s="12">
        <v>80547428</v>
      </c>
      <c r="I10" s="13">
        <v>862678606.64999998</v>
      </c>
    </row>
    <row r="11" spans="1:9">
      <c r="A11" s="11" t="s">
        <v>13</v>
      </c>
      <c r="B11" s="12">
        <f>B12+B13+B14</f>
        <v>22721867.779999997</v>
      </c>
      <c r="C11" s="12">
        <f t="shared" ref="C11:G11" si="0">C12+C13+C14</f>
        <v>528631.26</v>
      </c>
      <c r="D11" s="12">
        <f t="shared" si="0"/>
        <v>6554095.6900000004</v>
      </c>
      <c r="E11" s="12">
        <f t="shared" si="0"/>
        <v>1292944.6600000001</v>
      </c>
      <c r="F11" s="12">
        <f t="shared" si="0"/>
        <v>0</v>
      </c>
      <c r="G11" s="12">
        <f t="shared" si="0"/>
        <v>3862155.09</v>
      </c>
      <c r="H11" s="12">
        <f>H12+H13</f>
        <v>22625440.920000002</v>
      </c>
      <c r="I11" s="13">
        <f t="shared" ref="I11" si="1">SUM(I12:I14)</f>
        <v>57056504.140000001</v>
      </c>
    </row>
    <row r="12" spans="1:9">
      <c r="A12" s="14" t="s">
        <v>14</v>
      </c>
      <c r="B12" s="15">
        <f>387819.64+14682713.39+8174856.43+140895.06+28494.39-83.44-692827.69</f>
        <v>22721867.779999997</v>
      </c>
      <c r="C12" s="15">
        <f>387819.64+140895.06-83.44</f>
        <v>528631.26</v>
      </c>
      <c r="D12" s="15"/>
      <c r="E12" s="15">
        <f>36600+13841.12</f>
        <v>50441.120000000003</v>
      </c>
      <c r="F12" s="15"/>
      <c r="G12" s="16">
        <f>69866.4+616446.32</f>
        <v>686312.72</v>
      </c>
      <c r="H12" s="16">
        <v>22625440.920000002</v>
      </c>
      <c r="I12" s="17">
        <f>SUM(B12:H12)-C12</f>
        <v>46084062.539999999</v>
      </c>
    </row>
    <row r="13" spans="1:9">
      <c r="A13" s="14" t="s">
        <v>15</v>
      </c>
      <c r="B13" s="16"/>
      <c r="C13" s="16"/>
      <c r="D13" s="16">
        <v>6554095.6900000004</v>
      </c>
      <c r="E13" s="16">
        <v>1242503.54</v>
      </c>
      <c r="F13" s="15"/>
      <c r="G13" s="16">
        <v>3175842.37</v>
      </c>
      <c r="H13" s="15"/>
      <c r="I13" s="17">
        <f>SUM(B13:H13)-C13</f>
        <v>10972441.600000001</v>
      </c>
    </row>
    <row r="14" spans="1:9">
      <c r="A14" s="14" t="s">
        <v>16</v>
      </c>
      <c r="B14" s="16"/>
      <c r="C14" s="15"/>
      <c r="D14" s="16"/>
      <c r="E14" s="16"/>
      <c r="F14" s="16"/>
      <c r="G14" s="16"/>
      <c r="H14" s="16">
        <v>0</v>
      </c>
      <c r="I14" s="17">
        <f>SUM(B14:H14)</f>
        <v>0</v>
      </c>
    </row>
    <row r="15" spans="1:9">
      <c r="A15" s="11" t="s">
        <v>17</v>
      </c>
      <c r="B15" s="12">
        <f>SUM(B16:B17)</f>
        <v>206204258.5</v>
      </c>
      <c r="C15" s="12">
        <f t="shared" ref="C15:H15" si="2">SUM(C16:C17)</f>
        <v>6886579.3399999999</v>
      </c>
      <c r="D15" s="12">
        <f t="shared" si="2"/>
        <v>0</v>
      </c>
      <c r="E15" s="12">
        <f t="shared" si="2"/>
        <v>0</v>
      </c>
      <c r="F15" s="12">
        <f t="shared" si="2"/>
        <v>0</v>
      </c>
      <c r="G15" s="12">
        <f t="shared" si="2"/>
        <v>13099.39</v>
      </c>
      <c r="H15" s="12">
        <f t="shared" si="2"/>
        <v>49677860.690000005</v>
      </c>
      <c r="I15" s="13">
        <f>SUM(I16:I17)</f>
        <v>255895218.57999998</v>
      </c>
    </row>
    <row r="16" spans="1:9">
      <c r="A16" s="14" t="s">
        <v>18</v>
      </c>
      <c r="B16" s="15"/>
      <c r="C16" s="15"/>
      <c r="D16" s="15"/>
      <c r="E16" s="16"/>
      <c r="F16" s="16"/>
      <c r="G16" s="16"/>
      <c r="H16" s="15"/>
      <c r="I16" s="17">
        <f>SUM(B16:H16)</f>
        <v>0</v>
      </c>
    </row>
    <row r="17" spans="1:9">
      <c r="A17" s="14" t="s">
        <v>15</v>
      </c>
      <c r="B17" s="16">
        <f>6759852.7+43470.6+200859105.91+112608+20650.33-1605547.68+14118.64</f>
        <v>206204258.5</v>
      </c>
      <c r="C17" s="15">
        <f>6759852.7+112608+14118.64</f>
        <v>6886579.3399999999</v>
      </c>
      <c r="D17" s="16"/>
      <c r="E17" s="16"/>
      <c r="F17" s="15"/>
      <c r="G17" s="16">
        <v>13099.39</v>
      </c>
      <c r="H17" s="16">
        <f>38656419.09+49000+10972441.6</f>
        <v>49677860.690000005</v>
      </c>
      <c r="I17" s="17">
        <f>SUM(B17:H17)-C17</f>
        <v>255895218.57999998</v>
      </c>
    </row>
    <row r="18" spans="1:9">
      <c r="A18" s="11" t="s">
        <v>19</v>
      </c>
      <c r="B18" s="12">
        <f t="shared" ref="B18:G18" si="3">B10+B11-B15</f>
        <v>356628942.14999998</v>
      </c>
      <c r="C18" s="12">
        <f t="shared" si="3"/>
        <v>11598590.390000001</v>
      </c>
      <c r="D18" s="12">
        <f t="shared" si="3"/>
        <v>227443255.59</v>
      </c>
      <c r="E18" s="12">
        <f t="shared" si="3"/>
        <v>9942373.75</v>
      </c>
      <c r="F18" s="12">
        <f t="shared" si="3"/>
        <v>167558.78</v>
      </c>
      <c r="G18" s="12">
        <f t="shared" si="3"/>
        <v>16162753.709999999</v>
      </c>
      <c r="H18" s="12">
        <f>H10+H11-H15</f>
        <v>53495008.229999997</v>
      </c>
      <c r="I18" s="13">
        <f>I10+I11-I15</f>
        <v>663839892.21000004</v>
      </c>
    </row>
    <row r="19" spans="1:9">
      <c r="A19" s="477" t="s">
        <v>20</v>
      </c>
      <c r="B19" s="479"/>
      <c r="C19" s="479"/>
      <c r="D19" s="479"/>
      <c r="E19" s="479"/>
      <c r="F19" s="479"/>
      <c r="G19" s="479"/>
      <c r="H19" s="479"/>
      <c r="I19" s="480"/>
    </row>
    <row r="20" spans="1:9">
      <c r="A20" s="11" t="s">
        <v>21</v>
      </c>
      <c r="B20" s="12">
        <v>2563556.2799999998</v>
      </c>
      <c r="C20" s="12">
        <v>0</v>
      </c>
      <c r="D20" s="12">
        <v>66569618.329999998</v>
      </c>
      <c r="E20" s="12">
        <v>7832971.9400000004</v>
      </c>
      <c r="F20" s="12">
        <v>121781.53</v>
      </c>
      <c r="G20" s="12">
        <v>7050848.8899999997</v>
      </c>
      <c r="H20" s="12">
        <v>0</v>
      </c>
      <c r="I20" s="13">
        <f>SUM(B20:H20)</f>
        <v>84138776.969999999</v>
      </c>
    </row>
    <row r="21" spans="1:9">
      <c r="A21" s="11" t="s">
        <v>13</v>
      </c>
      <c r="B21" s="12">
        <f>SUM(B22:B24)</f>
        <v>299772.53000000003</v>
      </c>
      <c r="C21" s="12"/>
      <c r="D21" s="12">
        <f t="shared" ref="D21:I21" si="4">SUM(D22:D24)</f>
        <v>7235377.1299999999</v>
      </c>
      <c r="E21" s="12">
        <f t="shared" si="4"/>
        <v>640917.51</v>
      </c>
      <c r="F21" s="12">
        <f t="shared" si="4"/>
        <v>16675.759999999998</v>
      </c>
      <c r="G21" s="12">
        <f t="shared" si="4"/>
        <v>2109419.9500000002</v>
      </c>
      <c r="H21" s="12">
        <f t="shared" si="4"/>
        <v>0</v>
      </c>
      <c r="I21" s="13">
        <f t="shared" si="4"/>
        <v>10302162.879999999</v>
      </c>
    </row>
    <row r="22" spans="1:9">
      <c r="A22" s="14" t="s">
        <v>22</v>
      </c>
      <c r="B22" s="16">
        <v>299772.53000000003</v>
      </c>
      <c r="C22" s="16"/>
      <c r="D22" s="16">
        <v>7235377.1299999999</v>
      </c>
      <c r="E22" s="16">
        <f>63423.4+577494.11-29469.1-13841.12</f>
        <v>597607.29</v>
      </c>
      <c r="F22" s="16">
        <v>16675.759999999998</v>
      </c>
      <c r="G22" s="16">
        <v>1423107.23</v>
      </c>
      <c r="H22" s="15"/>
      <c r="I22" s="17">
        <f t="shared" ref="I22:I27" si="5">SUM(B22:H22)</f>
        <v>9572539.9399999995</v>
      </c>
    </row>
    <row r="23" spans="1:9">
      <c r="A23" s="14" t="s">
        <v>15</v>
      </c>
      <c r="B23" s="15"/>
      <c r="C23" s="15"/>
      <c r="D23" s="16"/>
      <c r="E23" s="16">
        <f>29469.1+13841.12</f>
        <v>43310.22</v>
      </c>
      <c r="F23" s="15"/>
      <c r="G23" s="16">
        <f>69866.4+616446.32</f>
        <v>686312.72</v>
      </c>
      <c r="H23" s="15"/>
      <c r="I23" s="17">
        <f t="shared" si="5"/>
        <v>729622.94</v>
      </c>
    </row>
    <row r="24" spans="1:9">
      <c r="A24" s="14" t="s">
        <v>16</v>
      </c>
      <c r="B24" s="15"/>
      <c r="C24" s="15"/>
      <c r="D24" s="15"/>
      <c r="E24" s="15"/>
      <c r="F24" s="15"/>
      <c r="G24" s="15"/>
      <c r="H24" s="15"/>
      <c r="I24" s="17">
        <f t="shared" si="5"/>
        <v>0</v>
      </c>
    </row>
    <row r="25" spans="1:9">
      <c r="A25" s="11" t="s">
        <v>17</v>
      </c>
      <c r="B25" s="12">
        <f>SUM(B26:B27)</f>
        <v>0</v>
      </c>
      <c r="C25" s="12">
        <f t="shared" ref="C25:I25" si="6">SUM(C26:C27)</f>
        <v>0</v>
      </c>
      <c r="D25" s="12">
        <f t="shared" si="6"/>
        <v>0</v>
      </c>
      <c r="E25" s="12">
        <f t="shared" si="6"/>
        <v>0</v>
      </c>
      <c r="F25" s="12">
        <f t="shared" si="6"/>
        <v>0</v>
      </c>
      <c r="G25" s="12">
        <f t="shared" si="6"/>
        <v>13099.39</v>
      </c>
      <c r="H25" s="12">
        <f t="shared" si="6"/>
        <v>0</v>
      </c>
      <c r="I25" s="13">
        <f t="shared" si="6"/>
        <v>13099.39</v>
      </c>
    </row>
    <row r="26" spans="1:9">
      <c r="A26" s="14" t="s">
        <v>18</v>
      </c>
      <c r="B26" s="15"/>
      <c r="C26" s="15"/>
      <c r="D26" s="15"/>
      <c r="E26" s="16"/>
      <c r="F26" s="16"/>
      <c r="G26" s="16"/>
      <c r="H26" s="15"/>
      <c r="I26" s="17">
        <f t="shared" si="5"/>
        <v>0</v>
      </c>
    </row>
    <row r="27" spans="1:9">
      <c r="A27" s="14" t="s">
        <v>15</v>
      </c>
      <c r="B27" s="15"/>
      <c r="C27" s="15"/>
      <c r="D27" s="16"/>
      <c r="E27" s="16"/>
      <c r="F27" s="15"/>
      <c r="G27" s="16">
        <v>13099.39</v>
      </c>
      <c r="H27" s="16"/>
      <c r="I27" s="17">
        <f t="shared" si="5"/>
        <v>13099.39</v>
      </c>
    </row>
    <row r="28" spans="1:9">
      <c r="A28" s="11" t="s">
        <v>19</v>
      </c>
      <c r="B28" s="12">
        <f>B20+B21-B25</f>
        <v>2863328.8099999996</v>
      </c>
      <c r="C28" s="12">
        <f t="shared" ref="C28:I28" si="7">C20+C21-C25</f>
        <v>0</v>
      </c>
      <c r="D28" s="12">
        <f t="shared" si="7"/>
        <v>73804995.459999993</v>
      </c>
      <c r="E28" s="12">
        <f t="shared" si="7"/>
        <v>8473889.4500000011</v>
      </c>
      <c r="F28" s="12">
        <f t="shared" si="7"/>
        <v>138457.29</v>
      </c>
      <c r="G28" s="12">
        <f t="shared" si="7"/>
        <v>9147169.4499999993</v>
      </c>
      <c r="H28" s="12">
        <f t="shared" si="7"/>
        <v>0</v>
      </c>
      <c r="I28" s="13">
        <f t="shared" si="7"/>
        <v>94427840.459999993</v>
      </c>
    </row>
    <row r="29" spans="1:9">
      <c r="A29" s="477" t="s">
        <v>23</v>
      </c>
      <c r="B29" s="479"/>
      <c r="C29" s="479"/>
      <c r="D29" s="479"/>
      <c r="E29" s="479"/>
      <c r="F29" s="479"/>
      <c r="G29" s="479"/>
      <c r="H29" s="479"/>
      <c r="I29" s="480"/>
    </row>
    <row r="30" spans="1:9">
      <c r="A30" s="11" t="s">
        <v>21</v>
      </c>
      <c r="B30" s="12">
        <v>3607896.56</v>
      </c>
      <c r="C30" s="12">
        <v>3607896.56</v>
      </c>
      <c r="D30" s="12"/>
      <c r="E30" s="12"/>
      <c r="F30" s="12"/>
      <c r="G30" s="12"/>
      <c r="H30" s="12"/>
      <c r="I30" s="13">
        <f>SUM(B30:H30)-C30</f>
        <v>3607896.56</v>
      </c>
    </row>
    <row r="31" spans="1:9">
      <c r="A31" s="14" t="s">
        <v>24</v>
      </c>
      <c r="B31" s="16">
        <f>C31</f>
        <v>2144177.0099999998</v>
      </c>
      <c r="C31" s="16">
        <v>2144177.0099999998</v>
      </c>
      <c r="D31" s="16"/>
      <c r="E31" s="16"/>
      <c r="F31" s="16"/>
      <c r="G31" s="16"/>
      <c r="H31" s="15"/>
      <c r="I31" s="17">
        <f>SUM(B31:H31)-C31</f>
        <v>2144177.0099999998</v>
      </c>
    </row>
    <row r="32" spans="1:9">
      <c r="A32" s="14" t="s">
        <v>25</v>
      </c>
      <c r="B32" s="18">
        <f>C32</f>
        <v>4350407.8499999996</v>
      </c>
      <c r="C32" s="18">
        <v>4350407.8499999996</v>
      </c>
      <c r="D32" s="18"/>
      <c r="E32" s="18"/>
      <c r="F32" s="18"/>
      <c r="G32" s="18"/>
      <c r="H32" s="19"/>
      <c r="I32" s="17">
        <f>SUM(B32:H32)-C32</f>
        <v>4350407.8499999996</v>
      </c>
    </row>
    <row r="33" spans="1:9">
      <c r="A33" s="20" t="s">
        <v>19</v>
      </c>
      <c r="B33" s="21">
        <f>B30+B31-B32</f>
        <v>1401665.7200000007</v>
      </c>
      <c r="C33" s="21">
        <f t="shared" ref="C33:H33" si="8">C30+C31-C32</f>
        <v>1401665.7200000007</v>
      </c>
      <c r="D33" s="21">
        <f t="shared" si="8"/>
        <v>0</v>
      </c>
      <c r="E33" s="21">
        <f t="shared" si="8"/>
        <v>0</v>
      </c>
      <c r="F33" s="21">
        <f t="shared" si="8"/>
        <v>0</v>
      </c>
      <c r="G33" s="21">
        <f t="shared" si="8"/>
        <v>0</v>
      </c>
      <c r="H33" s="21">
        <f t="shared" si="8"/>
        <v>0</v>
      </c>
      <c r="I33" s="22">
        <f>I30+I31-I32</f>
        <v>1401665.7200000007</v>
      </c>
    </row>
    <row r="34" spans="1:9">
      <c r="A34" s="477" t="s">
        <v>26</v>
      </c>
      <c r="B34" s="478"/>
      <c r="C34" s="478"/>
      <c r="D34" s="478"/>
      <c r="E34" s="478"/>
      <c r="F34" s="478"/>
      <c r="G34" s="478"/>
      <c r="H34" s="478"/>
      <c r="I34" s="480"/>
    </row>
    <row r="35" spans="1:9">
      <c r="A35" s="23" t="s">
        <v>21</v>
      </c>
      <c r="B35" s="24">
        <f t="shared" ref="B35:I35" si="9">B10-B20-B30</f>
        <v>533939880.03000003</v>
      </c>
      <c r="C35" s="24">
        <f t="shared" si="9"/>
        <v>14348641.909999998</v>
      </c>
      <c r="D35" s="24">
        <f>D10-D20-D30</f>
        <v>154319541.56999999</v>
      </c>
      <c r="E35" s="24">
        <f t="shared" si="9"/>
        <v>816457.14999999944</v>
      </c>
      <c r="F35" s="24">
        <f>F10-F20-F30</f>
        <v>45777.25</v>
      </c>
      <c r="G35" s="24">
        <f t="shared" si="9"/>
        <v>5262849.12</v>
      </c>
      <c r="H35" s="24">
        <f t="shared" si="9"/>
        <v>80547428</v>
      </c>
      <c r="I35" s="25">
        <f t="shared" si="9"/>
        <v>774931933.12</v>
      </c>
    </row>
    <row r="36" spans="1:9" ht="14.4" thickBot="1">
      <c r="A36" s="26" t="s">
        <v>19</v>
      </c>
      <c r="B36" s="457">
        <f>B18-B28-B33</f>
        <v>352363947.61999995</v>
      </c>
      <c r="C36" s="457">
        <f>C18-C28-C33</f>
        <v>10196924.67</v>
      </c>
      <c r="D36" s="457">
        <f t="shared" ref="D36:G36" si="10">D18-D28-D33</f>
        <v>153638260.13</v>
      </c>
      <c r="E36" s="457">
        <f t="shared" si="10"/>
        <v>1468484.2999999989</v>
      </c>
      <c r="F36" s="457">
        <f t="shared" si="10"/>
        <v>29101.489999999991</v>
      </c>
      <c r="G36" s="457">
        <f t="shared" si="10"/>
        <v>7015584.2599999998</v>
      </c>
      <c r="H36" s="457">
        <f>H18-H28-H33</f>
        <v>53495008.229999997</v>
      </c>
      <c r="I36" s="27">
        <f>I18-I28-I33</f>
        <v>568010386.02999997</v>
      </c>
    </row>
    <row r="37" spans="1:9">
      <c r="A37" s="28"/>
      <c r="B37" s="29"/>
      <c r="C37" s="29"/>
      <c r="D37" s="29"/>
      <c r="E37" s="29"/>
      <c r="F37" s="29"/>
      <c r="G37" s="29"/>
      <c r="H37" s="29"/>
      <c r="I37" s="29"/>
    </row>
    <row r="38" spans="1:9">
      <c r="A38" s="28"/>
      <c r="B38" s="29"/>
      <c r="C38" s="29"/>
      <c r="D38" s="29"/>
      <c r="E38" s="29"/>
      <c r="F38" s="29"/>
      <c r="G38" s="29"/>
      <c r="H38" s="29"/>
      <c r="I38" s="29"/>
    </row>
    <row r="39" spans="1:9">
      <c r="A39" s="460" t="s">
        <v>27</v>
      </c>
      <c r="B39" s="30"/>
    </row>
    <row r="40" spans="1:9" ht="15" thickBot="1">
      <c r="A40"/>
      <c r="B40"/>
    </row>
    <row r="41" spans="1:9" ht="21.75" customHeight="1">
      <c r="A41" s="502" t="s">
        <v>28</v>
      </c>
      <c r="B41" s="503"/>
      <c r="C41" s="504" t="s">
        <v>29</v>
      </c>
    </row>
    <row r="42" spans="1:9" ht="13.5" customHeight="1">
      <c r="A42" s="507"/>
      <c r="B42" s="508"/>
      <c r="C42" s="505"/>
    </row>
    <row r="43" spans="1:9" ht="29.25" customHeight="1">
      <c r="A43" s="509"/>
      <c r="B43" s="510"/>
      <c r="C43" s="506"/>
    </row>
    <row r="44" spans="1:9" ht="14.4">
      <c r="A44" s="511" t="s">
        <v>11</v>
      </c>
      <c r="B44" s="512"/>
      <c r="C44" s="513"/>
    </row>
    <row r="45" spans="1:9">
      <c r="A45" s="496" t="s">
        <v>12</v>
      </c>
      <c r="B45" s="497"/>
      <c r="C45" s="31">
        <v>1617412.65</v>
      </c>
    </row>
    <row r="46" spans="1:9">
      <c r="A46" s="498" t="s">
        <v>13</v>
      </c>
      <c r="B46" s="499"/>
      <c r="C46" s="32">
        <f>SUM(C47:C48)</f>
        <v>175559.2</v>
      </c>
    </row>
    <row r="47" spans="1:9">
      <c r="A47" s="500" t="s">
        <v>14</v>
      </c>
      <c r="B47" s="501"/>
      <c r="C47" s="33">
        <v>175559.2</v>
      </c>
    </row>
    <row r="48" spans="1:9">
      <c r="A48" s="500" t="s">
        <v>15</v>
      </c>
      <c r="B48" s="501"/>
      <c r="C48" s="33">
        <v>0</v>
      </c>
    </row>
    <row r="49" spans="1:3">
      <c r="A49" s="498" t="s">
        <v>17</v>
      </c>
      <c r="B49" s="499"/>
      <c r="C49" s="32">
        <f>SUM(C50:C51)</f>
        <v>0</v>
      </c>
    </row>
    <row r="50" spans="1:3">
      <c r="A50" s="500" t="s">
        <v>18</v>
      </c>
      <c r="B50" s="501"/>
      <c r="C50" s="33">
        <v>0</v>
      </c>
    </row>
    <row r="51" spans="1:3">
      <c r="A51" s="500" t="s">
        <v>15</v>
      </c>
      <c r="B51" s="501"/>
      <c r="C51" s="33">
        <v>0</v>
      </c>
    </row>
    <row r="52" spans="1:3">
      <c r="A52" s="498" t="s">
        <v>30</v>
      </c>
      <c r="B52" s="499"/>
      <c r="C52" s="32">
        <f>C45+C46-C49</f>
        <v>1792971.8499999999</v>
      </c>
    </row>
    <row r="53" spans="1:3" ht="14.4">
      <c r="A53" s="511" t="s">
        <v>20</v>
      </c>
      <c r="B53" s="512"/>
      <c r="C53" s="513"/>
    </row>
    <row r="54" spans="1:3">
      <c r="A54" s="496" t="s">
        <v>21</v>
      </c>
      <c r="B54" s="497"/>
      <c r="C54" s="31">
        <v>1617412.65</v>
      </c>
    </row>
    <row r="55" spans="1:3">
      <c r="A55" s="498" t="s">
        <v>13</v>
      </c>
      <c r="B55" s="499"/>
      <c r="C55" s="32">
        <f>SUM(C56:C57)</f>
        <v>175559.2</v>
      </c>
    </row>
    <row r="56" spans="1:3">
      <c r="A56" s="500" t="s">
        <v>22</v>
      </c>
      <c r="B56" s="501"/>
      <c r="C56" s="33">
        <v>0</v>
      </c>
    </row>
    <row r="57" spans="1:3">
      <c r="A57" s="500" t="s">
        <v>15</v>
      </c>
      <c r="B57" s="501"/>
      <c r="C57" s="34">
        <v>175559.2</v>
      </c>
    </row>
    <row r="58" spans="1:3">
      <c r="A58" s="498" t="s">
        <v>17</v>
      </c>
      <c r="B58" s="499"/>
      <c r="C58" s="32">
        <f>SUM(C59:C60)</f>
        <v>0</v>
      </c>
    </row>
    <row r="59" spans="1:3">
      <c r="A59" s="500" t="s">
        <v>18</v>
      </c>
      <c r="B59" s="501"/>
      <c r="C59" s="33">
        <v>0</v>
      </c>
    </row>
    <row r="60" spans="1:3">
      <c r="A60" s="514" t="s">
        <v>15</v>
      </c>
      <c r="B60" s="515"/>
      <c r="C60" s="35">
        <v>0</v>
      </c>
    </row>
    <row r="61" spans="1:3">
      <c r="A61" s="516" t="s">
        <v>19</v>
      </c>
      <c r="B61" s="517"/>
      <c r="C61" s="36">
        <f>C54+C55-C58</f>
        <v>1792971.8499999999</v>
      </c>
    </row>
    <row r="62" spans="1:3" ht="14.4">
      <c r="A62" s="518" t="s">
        <v>23</v>
      </c>
      <c r="B62" s="519"/>
      <c r="C62" s="513"/>
    </row>
    <row r="63" spans="1:3">
      <c r="A63" s="496" t="s">
        <v>21</v>
      </c>
      <c r="B63" s="497"/>
      <c r="C63" s="31"/>
    </row>
    <row r="64" spans="1:3">
      <c r="A64" s="532" t="s">
        <v>24</v>
      </c>
      <c r="B64" s="533"/>
      <c r="C64" s="37">
        <v>0</v>
      </c>
    </row>
    <row r="65" spans="1:5">
      <c r="A65" s="532" t="s">
        <v>25</v>
      </c>
      <c r="B65" s="533"/>
      <c r="C65" s="37">
        <v>0</v>
      </c>
    </row>
    <row r="66" spans="1:5">
      <c r="A66" s="534" t="s">
        <v>30</v>
      </c>
      <c r="B66" s="535"/>
      <c r="C66" s="38">
        <f>C63+C64-C65</f>
        <v>0</v>
      </c>
    </row>
    <row r="67" spans="1:5" ht="14.4">
      <c r="A67" s="511" t="s">
        <v>26</v>
      </c>
      <c r="B67" s="512"/>
      <c r="C67" s="513"/>
    </row>
    <row r="68" spans="1:5">
      <c r="A68" s="496" t="s">
        <v>21</v>
      </c>
      <c r="B68" s="497"/>
      <c r="C68" s="31">
        <f>C45-C54-C63</f>
        <v>0</v>
      </c>
    </row>
    <row r="69" spans="1:5" ht="14.4" thickBot="1">
      <c r="A69" s="520" t="s">
        <v>19</v>
      </c>
      <c r="B69" s="521"/>
      <c r="C69" s="39">
        <f>C52-C61-C66</f>
        <v>0</v>
      </c>
    </row>
    <row r="77" spans="1:5">
      <c r="A77" s="522" t="s">
        <v>31</v>
      </c>
      <c r="B77" s="523"/>
      <c r="C77" s="523"/>
      <c r="D77" s="523"/>
      <c r="E77" s="523"/>
    </row>
    <row r="78" spans="1:5" ht="14.4" thickBot="1">
      <c r="A78" s="40"/>
      <c r="B78" s="41"/>
      <c r="C78" s="41"/>
      <c r="D78" s="41"/>
      <c r="E78" s="41"/>
    </row>
    <row r="79" spans="1:5" ht="172.2" thickBot="1">
      <c r="A79" s="42" t="s">
        <v>32</v>
      </c>
      <c r="B79" s="43" t="s">
        <v>33</v>
      </c>
      <c r="C79" s="43" t="s">
        <v>34</v>
      </c>
      <c r="D79" s="43" t="s">
        <v>35</v>
      </c>
      <c r="E79" s="44" t="s">
        <v>36</v>
      </c>
    </row>
    <row r="80" spans="1:5" ht="14.4" thickBot="1">
      <c r="A80" s="45" t="s">
        <v>11</v>
      </c>
      <c r="B80" s="46"/>
      <c r="C80" s="46"/>
      <c r="D80" s="46"/>
      <c r="E80" s="47"/>
    </row>
    <row r="81" spans="1:5" ht="26.4">
      <c r="A81" s="48" t="s">
        <v>37</v>
      </c>
      <c r="B81" s="49">
        <v>0</v>
      </c>
      <c r="C81" s="49">
        <v>0</v>
      </c>
      <c r="D81" s="49">
        <v>0</v>
      </c>
      <c r="E81" s="50">
        <f>B81+C81+D81</f>
        <v>0</v>
      </c>
    </row>
    <row r="82" spans="1:5">
      <c r="A82" s="51" t="s">
        <v>24</v>
      </c>
      <c r="B82" s="52">
        <f>SUM(B83:B84)</f>
        <v>0</v>
      </c>
      <c r="C82" s="52">
        <f>SUM(C83:C84)</f>
        <v>0</v>
      </c>
      <c r="D82" s="52">
        <f>SUM(D83:D84)</f>
        <v>0</v>
      </c>
      <c r="E82" s="53">
        <f>SUM(E83:E84)</f>
        <v>0</v>
      </c>
    </row>
    <row r="83" spans="1:5">
      <c r="A83" s="54" t="s">
        <v>38</v>
      </c>
      <c r="B83" s="55">
        <v>0</v>
      </c>
      <c r="C83" s="55">
        <v>0</v>
      </c>
      <c r="D83" s="55">
        <v>0</v>
      </c>
      <c r="E83" s="56">
        <f>B83+C83+D83</f>
        <v>0</v>
      </c>
    </row>
    <row r="84" spans="1:5">
      <c r="A84" s="54" t="s">
        <v>39</v>
      </c>
      <c r="B84" s="55">
        <v>0</v>
      </c>
      <c r="C84" s="55">
        <v>0</v>
      </c>
      <c r="D84" s="55">
        <v>0</v>
      </c>
      <c r="E84" s="56">
        <f>B84+C84+D84</f>
        <v>0</v>
      </c>
    </row>
    <row r="85" spans="1:5">
      <c r="A85" s="51" t="s">
        <v>25</v>
      </c>
      <c r="B85" s="52">
        <f>SUM(B86:B88)</f>
        <v>0</v>
      </c>
      <c r="C85" s="52">
        <f>SUM(C86:C88)</f>
        <v>0</v>
      </c>
      <c r="D85" s="52">
        <f>SUM(D86:D88)</f>
        <v>0</v>
      </c>
      <c r="E85" s="53">
        <f>SUM(E86:E88)</f>
        <v>0</v>
      </c>
    </row>
    <row r="86" spans="1:5">
      <c r="A86" s="54" t="s">
        <v>40</v>
      </c>
      <c r="B86" s="55">
        <v>0</v>
      </c>
      <c r="C86" s="55">
        <v>0</v>
      </c>
      <c r="D86" s="55">
        <v>0</v>
      </c>
      <c r="E86" s="56">
        <f>B86+C86+D86</f>
        <v>0</v>
      </c>
    </row>
    <row r="87" spans="1:5">
      <c r="A87" s="54" t="s">
        <v>41</v>
      </c>
      <c r="B87" s="55">
        <v>0</v>
      </c>
      <c r="C87" s="55">
        <v>0</v>
      </c>
      <c r="D87" s="55">
        <v>0</v>
      </c>
      <c r="E87" s="56">
        <f>B87+C87+D87</f>
        <v>0</v>
      </c>
    </row>
    <row r="88" spans="1:5">
      <c r="A88" s="57" t="s">
        <v>42</v>
      </c>
      <c r="B88" s="55">
        <v>0</v>
      </c>
      <c r="C88" s="55">
        <v>0</v>
      </c>
      <c r="D88" s="55">
        <v>0</v>
      </c>
      <c r="E88" s="56">
        <f>B88+C88+D88</f>
        <v>0</v>
      </c>
    </row>
    <row r="89" spans="1:5" ht="27" thickBot="1">
      <c r="A89" s="58" t="s">
        <v>43</v>
      </c>
      <c r="B89" s="59">
        <f>B81+B82-B85</f>
        <v>0</v>
      </c>
      <c r="C89" s="59">
        <f>C81+C82-C85</f>
        <v>0</v>
      </c>
      <c r="D89" s="59">
        <f>D81+D82-D85</f>
        <v>0</v>
      </c>
      <c r="E89" s="60">
        <f>E81+E82-E85</f>
        <v>0</v>
      </c>
    </row>
    <row r="90" spans="1:5" ht="14.4" thickBot="1">
      <c r="A90" s="61" t="s">
        <v>44</v>
      </c>
      <c r="B90" s="62"/>
      <c r="C90" s="62"/>
      <c r="D90" s="62"/>
      <c r="E90" s="63"/>
    </row>
    <row r="91" spans="1:5">
      <c r="A91" s="48" t="s">
        <v>45</v>
      </c>
      <c r="B91" s="49">
        <v>0</v>
      </c>
      <c r="C91" s="49">
        <v>0</v>
      </c>
      <c r="D91" s="49">
        <v>0</v>
      </c>
      <c r="E91" s="50">
        <f>B91+C91+D91</f>
        <v>0</v>
      </c>
    </row>
    <row r="92" spans="1:5">
      <c r="A92" s="51" t="s">
        <v>24</v>
      </c>
      <c r="B92" s="52">
        <f>SUM(B93:B93)</f>
        <v>0</v>
      </c>
      <c r="C92" s="52">
        <f>SUM(C93:C93)</f>
        <v>0</v>
      </c>
      <c r="D92" s="52">
        <f>SUM(D93:D93)</f>
        <v>0</v>
      </c>
      <c r="E92" s="53">
        <f>SUM(E93:E93)</f>
        <v>0</v>
      </c>
    </row>
    <row r="93" spans="1:5">
      <c r="A93" s="54" t="s">
        <v>46</v>
      </c>
      <c r="B93" s="55">
        <v>0</v>
      </c>
      <c r="C93" s="55">
        <v>0</v>
      </c>
      <c r="D93" s="55">
        <v>0</v>
      </c>
      <c r="E93" s="56">
        <f>B93+C93+D93</f>
        <v>0</v>
      </c>
    </row>
    <row r="94" spans="1:5">
      <c r="A94" s="51" t="s">
        <v>25</v>
      </c>
      <c r="B94" s="52">
        <f>SUM(B95:B97)</f>
        <v>0</v>
      </c>
      <c r="C94" s="52">
        <f>SUM(C95:C97)</f>
        <v>0</v>
      </c>
      <c r="D94" s="52">
        <f>SUM(D95:D97)</f>
        <v>0</v>
      </c>
      <c r="E94" s="53">
        <f>SUM(E95:E97)</f>
        <v>0</v>
      </c>
    </row>
    <row r="95" spans="1:5">
      <c r="A95" s="54" t="s">
        <v>47</v>
      </c>
      <c r="B95" s="55">
        <v>0</v>
      </c>
      <c r="C95" s="55">
        <v>0</v>
      </c>
      <c r="D95" s="55">
        <v>0</v>
      </c>
      <c r="E95" s="56">
        <f>B95+C95+D95</f>
        <v>0</v>
      </c>
    </row>
    <row r="96" spans="1:5">
      <c r="A96" s="54" t="s">
        <v>48</v>
      </c>
      <c r="B96" s="55">
        <v>0</v>
      </c>
      <c r="C96" s="55">
        <v>0</v>
      </c>
      <c r="D96" s="55">
        <v>0</v>
      </c>
      <c r="E96" s="56">
        <f>B96+C96+D96</f>
        <v>0</v>
      </c>
    </row>
    <row r="97" spans="1:5">
      <c r="A97" s="64" t="s">
        <v>49</v>
      </c>
      <c r="B97" s="55">
        <v>0</v>
      </c>
      <c r="C97" s="55">
        <v>0</v>
      </c>
      <c r="D97" s="55">
        <v>0</v>
      </c>
      <c r="E97" s="56">
        <f>B97+C97+D97</f>
        <v>0</v>
      </c>
    </row>
    <row r="98" spans="1:5" ht="14.4" thickBot="1">
      <c r="A98" s="58" t="s">
        <v>50</v>
      </c>
      <c r="B98" s="59">
        <f>B91+B92-B94</f>
        <v>0</v>
      </c>
      <c r="C98" s="59">
        <f>C91+C92-C94</f>
        <v>0</v>
      </c>
      <c r="D98" s="59">
        <f>D91+D92-D94</f>
        <v>0</v>
      </c>
      <c r="E98" s="60">
        <f>E91+E92-E94</f>
        <v>0</v>
      </c>
    </row>
    <row r="106" spans="1:5" ht="48" customHeight="1">
      <c r="A106" s="482" t="s">
        <v>51</v>
      </c>
      <c r="B106" s="524"/>
      <c r="C106" s="524"/>
    </row>
    <row r="107" spans="1:5">
      <c r="A107" s="525"/>
      <c r="B107" s="526"/>
      <c r="C107" s="526"/>
    </row>
    <row r="108" spans="1:5">
      <c r="A108" s="65" t="s">
        <v>52</v>
      </c>
      <c r="B108" s="65" t="s">
        <v>53</v>
      </c>
      <c r="C108" s="65" t="s">
        <v>54</v>
      </c>
    </row>
    <row r="109" spans="1:5">
      <c r="A109" s="66" t="s">
        <v>55</v>
      </c>
      <c r="B109" s="67">
        <v>0</v>
      </c>
      <c r="C109" s="67">
        <v>0</v>
      </c>
    </row>
    <row r="110" spans="1:5">
      <c r="A110" s="68" t="s">
        <v>56</v>
      </c>
      <c r="B110" s="68"/>
      <c r="C110" s="68"/>
    </row>
    <row r="111" spans="1:5">
      <c r="A111" s="69" t="s">
        <v>57</v>
      </c>
      <c r="B111" s="70">
        <v>0</v>
      </c>
      <c r="C111" s="71">
        <v>0</v>
      </c>
    </row>
    <row r="114" spans="1:9" ht="14.4">
      <c r="A114" s="527" t="s">
        <v>58</v>
      </c>
      <c r="B114" s="528"/>
      <c r="C114" s="528"/>
      <c r="D114" s="529"/>
      <c r="E114" s="529"/>
      <c r="F114" s="529"/>
      <c r="G114" s="529"/>
    </row>
    <row r="115" spans="1:9" ht="14.4" thickBot="1">
      <c r="A115" s="530"/>
      <c r="B115" s="531"/>
      <c r="C115" s="531"/>
    </row>
    <row r="116" spans="1:9" ht="13.5" customHeight="1">
      <c r="A116" s="548"/>
      <c r="B116" s="550" t="s">
        <v>59</v>
      </c>
      <c r="C116" s="551"/>
      <c r="D116" s="551"/>
      <c r="E116" s="551"/>
      <c r="F116" s="552"/>
      <c r="G116" s="550" t="s">
        <v>60</v>
      </c>
      <c r="H116" s="551"/>
      <c r="I116" s="552"/>
    </row>
    <row r="117" spans="1:9" ht="52.8">
      <c r="A117" s="549"/>
      <c r="B117" s="72" t="s">
        <v>61</v>
      </c>
      <c r="C117" s="73" t="s">
        <v>62</v>
      </c>
      <c r="D117" s="73" t="s">
        <v>63</v>
      </c>
      <c r="E117" s="73" t="s">
        <v>64</v>
      </c>
      <c r="F117" s="74" t="s">
        <v>65</v>
      </c>
      <c r="G117" s="75" t="s">
        <v>66</v>
      </c>
      <c r="H117" s="76" t="s">
        <v>67</v>
      </c>
      <c r="I117" s="77" t="s">
        <v>68</v>
      </c>
    </row>
    <row r="118" spans="1:9">
      <c r="A118" s="78" t="s">
        <v>53</v>
      </c>
      <c r="B118" s="79">
        <v>0</v>
      </c>
      <c r="C118" s="80">
        <v>3607896.56</v>
      </c>
      <c r="D118" s="80">
        <v>0</v>
      </c>
      <c r="E118" s="81">
        <v>0</v>
      </c>
      <c r="F118" s="82">
        <v>0</v>
      </c>
      <c r="G118" s="83">
        <v>0</v>
      </c>
      <c r="H118" s="80">
        <v>0</v>
      </c>
      <c r="I118" s="84">
        <v>0</v>
      </c>
    </row>
    <row r="119" spans="1:9" ht="36">
      <c r="A119" s="85" t="s">
        <v>69</v>
      </c>
      <c r="B119" s="86">
        <v>0</v>
      </c>
      <c r="C119" s="87">
        <v>2144177.0099999998</v>
      </c>
      <c r="D119" s="87">
        <v>0</v>
      </c>
      <c r="E119" s="81">
        <v>0</v>
      </c>
      <c r="F119" s="82">
        <v>0</v>
      </c>
      <c r="G119" s="83">
        <v>0</v>
      </c>
      <c r="H119" s="87">
        <v>0</v>
      </c>
      <c r="I119" s="88">
        <v>0</v>
      </c>
    </row>
    <row r="120" spans="1:9" ht="36.6" thickBot="1">
      <c r="A120" s="89" t="s">
        <v>70</v>
      </c>
      <c r="B120" s="90">
        <v>0</v>
      </c>
      <c r="C120" s="91">
        <v>4350407.8499999996</v>
      </c>
      <c r="D120" s="91">
        <v>0</v>
      </c>
      <c r="E120" s="81">
        <v>0</v>
      </c>
      <c r="F120" s="82">
        <v>0</v>
      </c>
      <c r="G120" s="83">
        <v>0</v>
      </c>
      <c r="H120" s="91">
        <v>0</v>
      </c>
      <c r="I120" s="92">
        <v>0</v>
      </c>
    </row>
    <row r="121" spans="1:9" ht="14.4" thickBot="1">
      <c r="A121" s="93" t="s">
        <v>54</v>
      </c>
      <c r="B121" s="94">
        <f t="shared" ref="B121:I121" si="11">B118+B119-B120</f>
        <v>0</v>
      </c>
      <c r="C121" s="95">
        <f t="shared" si="11"/>
        <v>1401665.7200000007</v>
      </c>
      <c r="D121" s="95">
        <f t="shared" si="11"/>
        <v>0</v>
      </c>
      <c r="E121" s="96">
        <f t="shared" si="11"/>
        <v>0</v>
      </c>
      <c r="F121" s="97">
        <f t="shared" si="11"/>
        <v>0</v>
      </c>
      <c r="G121" s="98">
        <f t="shared" si="11"/>
        <v>0</v>
      </c>
      <c r="H121" s="99">
        <f t="shared" si="11"/>
        <v>0</v>
      </c>
      <c r="I121" s="100">
        <f t="shared" si="11"/>
        <v>0</v>
      </c>
    </row>
    <row r="124" spans="1:9">
      <c r="A124" s="527" t="s">
        <v>71</v>
      </c>
      <c r="B124" s="528"/>
      <c r="C124" s="528"/>
    </row>
    <row r="125" spans="1:9" ht="14.4" thickBot="1">
      <c r="A125" s="530"/>
      <c r="B125" s="531"/>
      <c r="C125" s="531"/>
    </row>
    <row r="126" spans="1:9">
      <c r="A126" s="101" t="s">
        <v>52</v>
      </c>
      <c r="B126" s="102" t="s">
        <v>53</v>
      </c>
      <c r="C126" s="103" t="s">
        <v>54</v>
      </c>
    </row>
    <row r="127" spans="1:9" ht="27" thickBot="1">
      <c r="A127" s="104" t="s">
        <v>72</v>
      </c>
      <c r="B127" s="105">
        <v>9427334.8800000008</v>
      </c>
      <c r="C127" s="106">
        <v>9135416.4100000001</v>
      </c>
    </row>
    <row r="131" spans="1:4" ht="50.25" customHeight="1">
      <c r="A131" s="482" t="s">
        <v>73</v>
      </c>
      <c r="B131" s="524"/>
      <c r="C131" s="524"/>
      <c r="D131" s="553"/>
    </row>
    <row r="132" spans="1:4" ht="14.4" thickBot="1">
      <c r="A132" s="536"/>
      <c r="B132" s="537"/>
      <c r="C132" s="537"/>
    </row>
    <row r="133" spans="1:4">
      <c r="A133" s="538" t="s">
        <v>32</v>
      </c>
      <c r="B133" s="539"/>
      <c r="C133" s="102" t="s">
        <v>53</v>
      </c>
      <c r="D133" s="103" t="s">
        <v>54</v>
      </c>
    </row>
    <row r="134" spans="1:4" ht="66" customHeight="1">
      <c r="A134" s="540" t="s">
        <v>74</v>
      </c>
      <c r="B134" s="541"/>
      <c r="C134" s="67">
        <f>C136+SUM(C137:C140)</f>
        <v>0</v>
      </c>
      <c r="D134" s="107">
        <f>D136+SUM(D137:D140)</f>
        <v>0</v>
      </c>
    </row>
    <row r="135" spans="1:4">
      <c r="A135" s="542" t="s">
        <v>56</v>
      </c>
      <c r="B135" s="543"/>
      <c r="C135" s="108"/>
      <c r="D135" s="109"/>
    </row>
    <row r="136" spans="1:4">
      <c r="A136" s="544" t="s">
        <v>3</v>
      </c>
      <c r="B136" s="545"/>
      <c r="C136" s="110">
        <v>0</v>
      </c>
      <c r="D136" s="111">
        <v>0</v>
      </c>
    </row>
    <row r="137" spans="1:4">
      <c r="A137" s="546" t="s">
        <v>5</v>
      </c>
      <c r="B137" s="547"/>
      <c r="C137" s="112">
        <v>0</v>
      </c>
      <c r="D137" s="113">
        <v>0</v>
      </c>
    </row>
    <row r="138" spans="1:4">
      <c r="A138" s="546" t="s">
        <v>6</v>
      </c>
      <c r="B138" s="547"/>
      <c r="C138" s="112">
        <v>0</v>
      </c>
      <c r="D138" s="113">
        <v>0</v>
      </c>
    </row>
    <row r="139" spans="1:4">
      <c r="A139" s="546" t="s">
        <v>7</v>
      </c>
      <c r="B139" s="547"/>
      <c r="C139" s="112">
        <v>0</v>
      </c>
      <c r="D139" s="113">
        <v>0</v>
      </c>
    </row>
    <row r="140" spans="1:4">
      <c r="A140" s="546" t="s">
        <v>8</v>
      </c>
      <c r="B140" s="547"/>
      <c r="C140" s="112">
        <v>0</v>
      </c>
      <c r="D140" s="113">
        <v>0</v>
      </c>
    </row>
    <row r="158" spans="1:9" ht="14.4">
      <c r="A158" s="572" t="s">
        <v>75</v>
      </c>
      <c r="B158" s="573"/>
      <c r="C158" s="573"/>
      <c r="D158" s="573"/>
      <c r="E158" s="573"/>
      <c r="F158" s="573"/>
      <c r="G158" s="573"/>
      <c r="H158" s="573"/>
      <c r="I158" s="573"/>
    </row>
    <row r="159" spans="1:9" ht="16.2" thickBot="1">
      <c r="A159" s="114"/>
      <c r="B159" s="115"/>
      <c r="C159" s="115"/>
      <c r="D159" s="115"/>
      <c r="E159" s="115" t="s">
        <v>76</v>
      </c>
      <c r="F159" s="116"/>
      <c r="G159" s="116"/>
      <c r="H159" s="116"/>
      <c r="I159" s="116"/>
    </row>
    <row r="160" spans="1:9" ht="89.25" customHeight="1" thickBot="1">
      <c r="A160" s="574" t="s">
        <v>77</v>
      </c>
      <c r="B160" s="575"/>
      <c r="C160" s="117" t="s">
        <v>78</v>
      </c>
      <c r="D160" s="118" t="s">
        <v>79</v>
      </c>
      <c r="E160" s="117" t="s">
        <v>80</v>
      </c>
      <c r="F160" s="119" t="s">
        <v>81</v>
      </c>
      <c r="G160" s="117" t="s">
        <v>82</v>
      </c>
      <c r="H160" s="117" t="s">
        <v>83</v>
      </c>
      <c r="I160" s="120" t="s">
        <v>84</v>
      </c>
    </row>
    <row r="161" spans="1:9">
      <c r="A161" s="121"/>
      <c r="B161" s="122" t="s">
        <v>53</v>
      </c>
      <c r="C161" s="123"/>
      <c r="D161" s="124"/>
      <c r="E161" s="125"/>
      <c r="F161" s="124"/>
      <c r="G161" s="125"/>
      <c r="H161" s="125"/>
      <c r="I161" s="126"/>
    </row>
    <row r="162" spans="1:9">
      <c r="A162" s="127"/>
      <c r="B162" s="128" t="s">
        <v>85</v>
      </c>
      <c r="C162" s="129"/>
      <c r="D162" s="130"/>
      <c r="E162" s="131"/>
      <c r="F162" s="130"/>
      <c r="G162" s="131"/>
      <c r="H162" s="131"/>
      <c r="I162" s="132"/>
    </row>
    <row r="163" spans="1:9">
      <c r="A163" s="133" t="s">
        <v>86</v>
      </c>
      <c r="B163" s="134"/>
      <c r="C163" s="135"/>
      <c r="D163" s="136"/>
      <c r="E163" s="137"/>
      <c r="F163" s="136"/>
      <c r="G163" s="137"/>
      <c r="H163" s="137"/>
      <c r="I163" s="138"/>
    </row>
    <row r="164" spans="1:9">
      <c r="A164" s="133" t="s">
        <v>87</v>
      </c>
      <c r="B164" s="134"/>
      <c r="C164" s="135"/>
      <c r="D164" s="136"/>
      <c r="E164" s="137"/>
      <c r="F164" s="136"/>
      <c r="G164" s="137"/>
      <c r="H164" s="137"/>
      <c r="I164" s="138"/>
    </row>
    <row r="165" spans="1:9" ht="14.4" thickBot="1">
      <c r="A165" s="139" t="s">
        <v>88</v>
      </c>
      <c r="B165" s="140"/>
      <c r="C165" s="141"/>
      <c r="D165" s="142"/>
      <c r="E165" s="143"/>
      <c r="F165" s="142"/>
      <c r="G165" s="143"/>
      <c r="H165" s="143"/>
      <c r="I165" s="144"/>
    </row>
    <row r="166" spans="1:9" ht="14.4" thickBot="1">
      <c r="A166" s="145"/>
      <c r="B166" s="146" t="s">
        <v>89</v>
      </c>
      <c r="C166" s="147"/>
      <c r="D166" s="147"/>
      <c r="E166" s="147">
        <f>SUM(E163:E165)</f>
        <v>0</v>
      </c>
      <c r="F166" s="147">
        <f>SUM(F163:F165)</f>
        <v>0</v>
      </c>
      <c r="G166" s="147">
        <f>SUM(G163:G165)</f>
        <v>0</v>
      </c>
      <c r="H166" s="147"/>
      <c r="I166" s="147"/>
    </row>
    <row r="167" spans="1:9" ht="87.75" customHeight="1" thickBot="1">
      <c r="A167" s="574" t="s">
        <v>77</v>
      </c>
      <c r="B167" s="576"/>
      <c r="C167" s="117" t="s">
        <v>78</v>
      </c>
      <c r="D167" s="118" t="s">
        <v>79</v>
      </c>
      <c r="E167" s="117" t="s">
        <v>80</v>
      </c>
      <c r="F167" s="119" t="s">
        <v>81</v>
      </c>
      <c r="G167" s="117" t="s">
        <v>82</v>
      </c>
      <c r="H167" s="117" t="s">
        <v>83</v>
      </c>
      <c r="I167" s="120" t="s">
        <v>84</v>
      </c>
    </row>
    <row r="168" spans="1:9" ht="14.4" thickBot="1">
      <c r="A168" s="148"/>
      <c r="B168" s="149" t="s">
        <v>54</v>
      </c>
      <c r="C168" s="150"/>
      <c r="D168" s="151"/>
      <c r="E168" s="152"/>
      <c r="F168" s="151"/>
      <c r="G168" s="152"/>
      <c r="H168" s="152"/>
      <c r="I168" s="153"/>
    </row>
    <row r="169" spans="1:9">
      <c r="A169" s="127"/>
      <c r="B169" s="128" t="s">
        <v>85</v>
      </c>
      <c r="C169" s="129"/>
      <c r="D169" s="130"/>
      <c r="E169" s="131"/>
      <c r="F169" s="130"/>
      <c r="G169" s="131"/>
      <c r="H169" s="131"/>
      <c r="I169" s="132"/>
    </row>
    <row r="170" spans="1:9">
      <c r="A170" s="133" t="s">
        <v>86</v>
      </c>
      <c r="B170" s="134"/>
      <c r="C170" s="135"/>
      <c r="D170" s="136"/>
      <c r="E170" s="137"/>
      <c r="F170" s="136"/>
      <c r="G170" s="137"/>
      <c r="H170" s="137"/>
      <c r="I170" s="138"/>
    </row>
    <row r="171" spans="1:9">
      <c r="A171" s="133" t="s">
        <v>87</v>
      </c>
      <c r="B171" s="134"/>
      <c r="C171" s="135"/>
      <c r="D171" s="136"/>
      <c r="E171" s="137"/>
      <c r="F171" s="136"/>
      <c r="G171" s="137"/>
      <c r="H171" s="137"/>
      <c r="I171" s="138"/>
    </row>
    <row r="172" spans="1:9" ht="14.4" thickBot="1">
      <c r="A172" s="139" t="s">
        <v>88</v>
      </c>
      <c r="B172" s="140"/>
      <c r="C172" s="141"/>
      <c r="D172" s="142"/>
      <c r="E172" s="143"/>
      <c r="F172" s="142"/>
      <c r="G172" s="143"/>
      <c r="H172" s="143"/>
      <c r="I172" s="144"/>
    </row>
    <row r="173" spans="1:9" ht="14.4" thickBot="1">
      <c r="A173" s="154"/>
      <c r="B173" s="146" t="s">
        <v>89</v>
      </c>
      <c r="C173" s="147"/>
      <c r="D173" s="155"/>
      <c r="E173" s="147">
        <f>SUM(E170:E172)</f>
        <v>0</v>
      </c>
      <c r="F173" s="147">
        <f>SUM(F170:F172)</f>
        <v>0</v>
      </c>
      <c r="G173" s="147">
        <f>SUM(G170:G172)</f>
        <v>0</v>
      </c>
      <c r="H173" s="147"/>
      <c r="I173" s="156"/>
    </row>
    <row r="176" spans="1:9">
      <c r="A176" s="554" t="s">
        <v>90</v>
      </c>
      <c r="B176" s="555"/>
      <c r="C176" s="555"/>
      <c r="D176" s="555"/>
      <c r="E176" s="555"/>
      <c r="F176" s="555"/>
      <c r="G176" s="555"/>
      <c r="H176" s="555"/>
      <c r="I176" s="555"/>
    </row>
    <row r="177" spans="1:9" ht="14.4" thickBot="1">
      <c r="A177" s="157"/>
      <c r="B177" s="158"/>
      <c r="C177" s="158"/>
      <c r="D177" s="158"/>
      <c r="E177" s="157"/>
      <c r="F177" s="157"/>
      <c r="G177" s="157"/>
      <c r="H177" s="157"/>
      <c r="I177" s="157"/>
    </row>
    <row r="178" spans="1:9" ht="14.4" thickBot="1">
      <c r="A178" s="556" t="s">
        <v>91</v>
      </c>
      <c r="B178" s="557"/>
      <c r="C178" s="557"/>
      <c r="D178" s="558"/>
      <c r="E178" s="562" t="s">
        <v>53</v>
      </c>
      <c r="F178" s="564" t="s">
        <v>92</v>
      </c>
      <c r="G178" s="565"/>
      <c r="H178" s="566"/>
      <c r="I178" s="567" t="s">
        <v>54</v>
      </c>
    </row>
    <row r="179" spans="1:9" ht="14.4" thickBot="1">
      <c r="A179" s="559"/>
      <c r="B179" s="560"/>
      <c r="C179" s="560"/>
      <c r="D179" s="561"/>
      <c r="E179" s="563"/>
      <c r="F179" s="159" t="s">
        <v>24</v>
      </c>
      <c r="G179" s="160" t="s">
        <v>93</v>
      </c>
      <c r="H179" s="159" t="s">
        <v>94</v>
      </c>
      <c r="I179" s="568"/>
    </row>
    <row r="180" spans="1:9">
      <c r="A180" s="161">
        <v>1</v>
      </c>
      <c r="B180" s="569" t="s">
        <v>63</v>
      </c>
      <c r="C180" s="570"/>
      <c r="D180" s="571"/>
      <c r="E180" s="162">
        <v>0</v>
      </c>
      <c r="F180" s="163">
        <v>0</v>
      </c>
      <c r="G180" s="163">
        <v>0</v>
      </c>
      <c r="H180" s="163">
        <v>0</v>
      </c>
      <c r="I180" s="164">
        <f>E180+F180-G180-H180</f>
        <v>0</v>
      </c>
    </row>
    <row r="181" spans="1:9">
      <c r="A181" s="165"/>
      <c r="B181" s="583" t="s">
        <v>95</v>
      </c>
      <c r="C181" s="584"/>
      <c r="D181" s="585"/>
      <c r="E181" s="166">
        <v>0</v>
      </c>
      <c r="F181" s="167">
        <v>0</v>
      </c>
      <c r="G181" s="167">
        <v>0</v>
      </c>
      <c r="H181" s="167">
        <v>0</v>
      </c>
      <c r="I181" s="168">
        <f>E181+F181-G181-H181</f>
        <v>0</v>
      </c>
    </row>
    <row r="182" spans="1:9">
      <c r="A182" s="169" t="s">
        <v>96</v>
      </c>
      <c r="B182" s="586" t="s">
        <v>97</v>
      </c>
      <c r="C182" s="587"/>
      <c r="D182" s="588"/>
      <c r="E182" s="170">
        <v>38496141.210000001</v>
      </c>
      <c r="F182" s="171">
        <v>1070874.28</v>
      </c>
      <c r="G182" s="171">
        <v>426270.28</v>
      </c>
      <c r="H182" s="171">
        <v>383861.11</v>
      </c>
      <c r="I182" s="172">
        <f>E182+F182-G182-H182</f>
        <v>38756884.100000001</v>
      </c>
    </row>
    <row r="183" spans="1:9">
      <c r="A183" s="169"/>
      <c r="B183" s="583" t="s">
        <v>95</v>
      </c>
      <c r="C183" s="584"/>
      <c r="D183" s="585"/>
      <c r="E183" s="173">
        <v>0</v>
      </c>
      <c r="F183" s="171">
        <v>0</v>
      </c>
      <c r="G183" s="171">
        <v>0</v>
      </c>
      <c r="H183" s="171">
        <v>0</v>
      </c>
      <c r="I183" s="171">
        <f>E183+F183-G183-H183</f>
        <v>0</v>
      </c>
    </row>
    <row r="184" spans="1:9" ht="14.4" thickBot="1">
      <c r="A184" s="174" t="s">
        <v>98</v>
      </c>
      <c r="B184" s="586" t="s">
        <v>99</v>
      </c>
      <c r="C184" s="587"/>
      <c r="D184" s="588"/>
      <c r="E184" s="170">
        <v>25637314.600000001</v>
      </c>
      <c r="F184" s="171">
        <v>2152691.7400000002</v>
      </c>
      <c r="G184" s="171">
        <v>0</v>
      </c>
      <c r="H184" s="171">
        <v>0</v>
      </c>
      <c r="I184" s="167">
        <f>E184+F184-G184-H184</f>
        <v>27790006.340000004</v>
      </c>
    </row>
    <row r="185" spans="1:9" ht="14.4" thickBot="1">
      <c r="A185" s="589" t="s">
        <v>100</v>
      </c>
      <c r="B185" s="590"/>
      <c r="C185" s="590"/>
      <c r="D185" s="591"/>
      <c r="E185" s="175">
        <f>E180+E182+E184</f>
        <v>64133455.810000002</v>
      </c>
      <c r="F185" s="175">
        <f>F180+F182+F184</f>
        <v>3223566.0200000005</v>
      </c>
      <c r="G185" s="175">
        <f>G180+G182+G184</f>
        <v>426270.28</v>
      </c>
      <c r="H185" s="175">
        <f>H180+H182+H184</f>
        <v>383861.11</v>
      </c>
      <c r="I185" s="176">
        <f>I180+I182+I184</f>
        <v>66546890.440000005</v>
      </c>
    </row>
    <row r="186" spans="1:9" ht="14.4">
      <c r="A186"/>
      <c r="B186"/>
      <c r="C186"/>
      <c r="D186"/>
      <c r="E186"/>
      <c r="F186"/>
      <c r="G186"/>
      <c r="H186"/>
      <c r="I186"/>
    </row>
    <row r="187" spans="1:9" ht="14.4">
      <c r="A187" s="177" t="s">
        <v>101</v>
      </c>
      <c r="B187"/>
      <c r="C187"/>
      <c r="D187"/>
      <c r="E187"/>
      <c r="F187"/>
      <c r="G187"/>
      <c r="H187"/>
      <c r="I187"/>
    </row>
    <row r="188" spans="1:9" ht="14.4">
      <c r="A188" s="177" t="s">
        <v>102</v>
      </c>
      <c r="B188"/>
      <c r="C188"/>
      <c r="D188"/>
      <c r="E188"/>
      <c r="F188"/>
      <c r="G188"/>
      <c r="H188"/>
      <c r="I188"/>
    </row>
    <row r="189" spans="1:9" ht="14.4">
      <c r="A189" s="177"/>
      <c r="B189"/>
      <c r="C189"/>
      <c r="D189"/>
      <c r="E189"/>
      <c r="F189"/>
      <c r="G189"/>
      <c r="H189"/>
      <c r="I189"/>
    </row>
    <row r="191" spans="1:9">
      <c r="A191" s="592" t="s">
        <v>103</v>
      </c>
      <c r="B191" s="592"/>
      <c r="C191" s="592"/>
      <c r="D191" s="592"/>
      <c r="E191" s="592"/>
      <c r="F191" s="592"/>
      <c r="G191" s="592"/>
    </row>
    <row r="192" spans="1:9" ht="14.4" thickBot="1">
      <c r="A192" s="178"/>
      <c r="B192" s="179"/>
      <c r="C192" s="180"/>
      <c r="D192" s="180"/>
      <c r="E192" s="180"/>
      <c r="F192" s="180"/>
      <c r="G192" s="180"/>
    </row>
    <row r="193" spans="1:7" ht="27" thickBot="1">
      <c r="A193" s="577" t="s">
        <v>104</v>
      </c>
      <c r="B193" s="578"/>
      <c r="C193" s="181" t="s">
        <v>105</v>
      </c>
      <c r="D193" s="182" t="s">
        <v>106</v>
      </c>
      <c r="E193" s="183" t="s">
        <v>107</v>
      </c>
      <c r="F193" s="182" t="s">
        <v>108</v>
      </c>
      <c r="G193" s="184" t="s">
        <v>109</v>
      </c>
    </row>
    <row r="194" spans="1:7" ht="26.25" customHeight="1">
      <c r="A194" s="579" t="s">
        <v>110</v>
      </c>
      <c r="B194" s="580"/>
      <c r="C194" s="185">
        <v>0</v>
      </c>
      <c r="D194" s="185">
        <v>0</v>
      </c>
      <c r="E194" s="185">
        <v>0</v>
      </c>
      <c r="F194" s="185">
        <v>0</v>
      </c>
      <c r="G194" s="186">
        <f>C194+D194-E194-F194</f>
        <v>0</v>
      </c>
    </row>
    <row r="195" spans="1:7" ht="24" customHeight="1">
      <c r="A195" s="581" t="s">
        <v>111</v>
      </c>
      <c r="B195" s="582"/>
      <c r="C195" s="187">
        <v>0</v>
      </c>
      <c r="D195" s="187">
        <v>0</v>
      </c>
      <c r="E195" s="187">
        <v>0</v>
      </c>
      <c r="F195" s="187">
        <v>0</v>
      </c>
      <c r="G195" s="188">
        <f t="shared" ref="G195:G202" si="12">C195+D195-E195-F195</f>
        <v>0</v>
      </c>
    </row>
    <row r="196" spans="1:7" ht="14.4">
      <c r="A196" s="581" t="s">
        <v>112</v>
      </c>
      <c r="B196" s="582"/>
      <c r="C196" s="187">
        <v>0</v>
      </c>
      <c r="D196" s="187">
        <v>0</v>
      </c>
      <c r="E196" s="187">
        <v>0</v>
      </c>
      <c r="F196" s="187">
        <v>0</v>
      </c>
      <c r="G196" s="188">
        <f t="shared" si="12"/>
        <v>0</v>
      </c>
    </row>
    <row r="197" spans="1:7" ht="14.4">
      <c r="A197" s="581" t="s">
        <v>113</v>
      </c>
      <c r="B197" s="582"/>
      <c r="C197" s="187">
        <v>90000</v>
      </c>
      <c r="D197" s="187">
        <v>90000</v>
      </c>
      <c r="E197" s="187">
        <v>0</v>
      </c>
      <c r="F197" s="187">
        <v>0</v>
      </c>
      <c r="G197" s="188">
        <f t="shared" si="12"/>
        <v>180000</v>
      </c>
    </row>
    <row r="198" spans="1:7" ht="34.5" customHeight="1">
      <c r="A198" s="581" t="s">
        <v>114</v>
      </c>
      <c r="B198" s="582"/>
      <c r="C198" s="187">
        <v>0</v>
      </c>
      <c r="D198" s="187">
        <v>0</v>
      </c>
      <c r="E198" s="187">
        <v>0</v>
      </c>
      <c r="F198" s="187">
        <v>0</v>
      </c>
      <c r="G198" s="188">
        <f t="shared" si="12"/>
        <v>0</v>
      </c>
    </row>
    <row r="199" spans="1:7" ht="39.75" customHeight="1">
      <c r="A199" s="596" t="s">
        <v>115</v>
      </c>
      <c r="B199" s="582"/>
      <c r="C199" s="187">
        <v>0</v>
      </c>
      <c r="D199" s="187">
        <v>0</v>
      </c>
      <c r="E199" s="187">
        <v>0</v>
      </c>
      <c r="F199" s="187">
        <v>0</v>
      </c>
      <c r="G199" s="188">
        <f t="shared" si="12"/>
        <v>0</v>
      </c>
    </row>
    <row r="200" spans="1:7" ht="33.75" customHeight="1">
      <c r="A200" s="596" t="s">
        <v>116</v>
      </c>
      <c r="B200" s="582"/>
      <c r="C200" s="187">
        <v>0</v>
      </c>
      <c r="D200" s="187">
        <v>0</v>
      </c>
      <c r="E200" s="187">
        <v>0</v>
      </c>
      <c r="F200" s="187">
        <v>0</v>
      </c>
      <c r="G200" s="188">
        <f t="shared" si="12"/>
        <v>0</v>
      </c>
    </row>
    <row r="201" spans="1:7" ht="29.25" customHeight="1">
      <c r="A201" s="596" t="s">
        <v>117</v>
      </c>
      <c r="B201" s="582"/>
      <c r="C201" s="187">
        <v>0</v>
      </c>
      <c r="D201" s="187">
        <v>0</v>
      </c>
      <c r="E201" s="187">
        <v>0</v>
      </c>
      <c r="F201" s="187">
        <v>0</v>
      </c>
      <c r="G201" s="188">
        <f t="shared" si="12"/>
        <v>0</v>
      </c>
    </row>
    <row r="202" spans="1:7" ht="27.75" customHeight="1" thickBot="1">
      <c r="A202" s="597" t="s">
        <v>118</v>
      </c>
      <c r="B202" s="598"/>
      <c r="C202" s="189">
        <v>153478.82999999999</v>
      </c>
      <c r="D202" s="189">
        <v>6642.07</v>
      </c>
      <c r="E202" s="189">
        <v>0</v>
      </c>
      <c r="F202" s="189">
        <f>100461.72+58592.11</f>
        <v>159053.83000000002</v>
      </c>
      <c r="G202" s="190">
        <f t="shared" si="12"/>
        <v>1067.0699999999779</v>
      </c>
    </row>
    <row r="203" spans="1:7" ht="14.4">
      <c r="A203" s="599" t="s">
        <v>119</v>
      </c>
      <c r="B203" s="580"/>
      <c r="C203" s="191">
        <f>SUM(C204:C223)</f>
        <v>40302162.329999998</v>
      </c>
      <c r="D203" s="191">
        <f>SUM(D204:D223)</f>
        <v>2438998.7199999997</v>
      </c>
      <c r="E203" s="191">
        <f>SUM(E204:E223)</f>
        <v>0</v>
      </c>
      <c r="F203" s="191">
        <f>SUM(F204:F223)</f>
        <v>37316456.170000002</v>
      </c>
      <c r="G203" s="192">
        <f>SUM(G204:G223)</f>
        <v>5424704.8799999999</v>
      </c>
    </row>
    <row r="204" spans="1:7" ht="14.4">
      <c r="A204" s="593" t="s">
        <v>120</v>
      </c>
      <c r="B204" s="582"/>
      <c r="C204" s="193">
        <v>35612800</v>
      </c>
      <c r="D204" s="193">
        <f>166630+591391</f>
        <v>758021</v>
      </c>
      <c r="E204" s="194">
        <v>0</v>
      </c>
      <c r="F204" s="194">
        <f>4058000+1966950+29754480</f>
        <v>35779430</v>
      </c>
      <c r="G204" s="188">
        <f t="shared" ref="G204:G223" si="13">C204+D204-E204-F204</f>
        <v>591391</v>
      </c>
    </row>
    <row r="205" spans="1:7" ht="14.4">
      <c r="A205" s="593" t="s">
        <v>121</v>
      </c>
      <c r="B205" s="582"/>
      <c r="C205" s="193">
        <v>0</v>
      </c>
      <c r="D205" s="193">
        <v>0</v>
      </c>
      <c r="E205" s="194">
        <v>0</v>
      </c>
      <c r="F205" s="194">
        <v>0</v>
      </c>
      <c r="G205" s="188">
        <f t="shared" si="13"/>
        <v>0</v>
      </c>
    </row>
    <row r="206" spans="1:7" ht="13.5" customHeight="1">
      <c r="A206" s="593" t="s">
        <v>122</v>
      </c>
      <c r="B206" s="582"/>
      <c r="C206" s="193">
        <v>0</v>
      </c>
      <c r="D206" s="193">
        <v>0</v>
      </c>
      <c r="E206" s="194">
        <v>0</v>
      </c>
      <c r="F206" s="194">
        <v>0</v>
      </c>
      <c r="G206" s="188">
        <f t="shared" si="13"/>
        <v>0</v>
      </c>
    </row>
    <row r="207" spans="1:7" ht="39" customHeight="1">
      <c r="A207" s="594" t="s">
        <v>123</v>
      </c>
      <c r="B207" s="582"/>
      <c r="C207" s="193">
        <v>0</v>
      </c>
      <c r="D207" s="193">
        <v>0</v>
      </c>
      <c r="E207" s="194">
        <v>0</v>
      </c>
      <c r="F207" s="194">
        <v>0</v>
      </c>
      <c r="G207" s="188">
        <f t="shared" si="13"/>
        <v>0</v>
      </c>
    </row>
    <row r="208" spans="1:7" ht="14.4">
      <c r="A208" s="595" t="s">
        <v>124</v>
      </c>
      <c r="B208" s="582"/>
      <c r="C208" s="193">
        <v>0</v>
      </c>
      <c r="D208" s="193">
        <v>0</v>
      </c>
      <c r="E208" s="194">
        <v>0</v>
      </c>
      <c r="F208" s="194">
        <v>0</v>
      </c>
      <c r="G208" s="188">
        <f t="shared" si="13"/>
        <v>0</v>
      </c>
    </row>
    <row r="209" spans="1:7" ht="14.4">
      <c r="A209" s="595" t="s">
        <v>125</v>
      </c>
      <c r="B209" s="582"/>
      <c r="C209" s="193">
        <v>0</v>
      </c>
      <c r="D209" s="193">
        <v>0</v>
      </c>
      <c r="E209" s="194">
        <v>0</v>
      </c>
      <c r="F209" s="194">
        <v>0</v>
      </c>
      <c r="G209" s="188">
        <f t="shared" si="13"/>
        <v>0</v>
      </c>
    </row>
    <row r="210" spans="1:7" ht="14.4">
      <c r="A210" s="595" t="s">
        <v>126</v>
      </c>
      <c r="B210" s="582"/>
      <c r="C210" s="193">
        <v>0</v>
      </c>
      <c r="D210" s="193">
        <v>0</v>
      </c>
      <c r="E210" s="194">
        <v>0</v>
      </c>
      <c r="F210" s="194">
        <v>0</v>
      </c>
      <c r="G210" s="188">
        <f t="shared" si="13"/>
        <v>0</v>
      </c>
    </row>
    <row r="211" spans="1:7" ht="30.75" customHeight="1">
      <c r="A211" s="595" t="s">
        <v>127</v>
      </c>
      <c r="B211" s="582"/>
      <c r="C211" s="193">
        <v>0</v>
      </c>
      <c r="D211" s="193">
        <v>0</v>
      </c>
      <c r="E211" s="194">
        <v>0</v>
      </c>
      <c r="F211" s="194">
        <v>0</v>
      </c>
      <c r="G211" s="188">
        <f t="shared" si="13"/>
        <v>0</v>
      </c>
    </row>
    <row r="212" spans="1:7" ht="14.4">
      <c r="A212" s="595" t="s">
        <v>128</v>
      </c>
      <c r="B212" s="582"/>
      <c r="C212" s="193">
        <v>0</v>
      </c>
      <c r="D212" s="193">
        <v>0</v>
      </c>
      <c r="E212" s="194">
        <v>0</v>
      </c>
      <c r="F212" s="194">
        <v>0</v>
      </c>
      <c r="G212" s="188">
        <f t="shared" si="13"/>
        <v>0</v>
      </c>
    </row>
    <row r="213" spans="1:7" ht="14.4">
      <c r="A213" s="595" t="s">
        <v>129</v>
      </c>
      <c r="B213" s="582"/>
      <c r="C213" s="193">
        <v>0</v>
      </c>
      <c r="D213" s="193">
        <v>0</v>
      </c>
      <c r="E213" s="194">
        <v>0</v>
      </c>
      <c r="F213" s="194">
        <v>0</v>
      </c>
      <c r="G213" s="188">
        <f t="shared" si="13"/>
        <v>0</v>
      </c>
    </row>
    <row r="214" spans="1:7" ht="14.4">
      <c r="A214" s="595" t="s">
        <v>130</v>
      </c>
      <c r="B214" s="582"/>
      <c r="C214" s="193">
        <v>0</v>
      </c>
      <c r="D214" s="193">
        <v>0</v>
      </c>
      <c r="E214" s="194">
        <v>0</v>
      </c>
      <c r="F214" s="194">
        <v>0</v>
      </c>
      <c r="G214" s="188">
        <f t="shared" si="13"/>
        <v>0</v>
      </c>
    </row>
    <row r="215" spans="1:7" ht="14.4">
      <c r="A215" s="595" t="s">
        <v>131</v>
      </c>
      <c r="B215" s="582"/>
      <c r="C215" s="193">
        <v>0</v>
      </c>
      <c r="D215" s="193">
        <v>0</v>
      </c>
      <c r="E215" s="194">
        <v>0</v>
      </c>
      <c r="F215" s="194">
        <v>0</v>
      </c>
      <c r="G215" s="188">
        <f t="shared" si="13"/>
        <v>0</v>
      </c>
    </row>
    <row r="216" spans="1:7" ht="14.4">
      <c r="A216" s="595" t="s">
        <v>132</v>
      </c>
      <c r="B216" s="582"/>
      <c r="C216" s="193">
        <v>0</v>
      </c>
      <c r="D216" s="193">
        <v>0</v>
      </c>
      <c r="E216" s="194">
        <v>0</v>
      </c>
      <c r="F216" s="194">
        <v>0</v>
      </c>
      <c r="G216" s="188">
        <f t="shared" si="13"/>
        <v>0</v>
      </c>
    </row>
    <row r="217" spans="1:7" ht="14.4">
      <c r="A217" s="600" t="s">
        <v>133</v>
      </c>
      <c r="B217" s="582"/>
      <c r="C217" s="193">
        <v>5575</v>
      </c>
      <c r="D217" s="193">
        <v>0</v>
      </c>
      <c r="E217" s="194">
        <v>0</v>
      </c>
      <c r="F217" s="194">
        <v>5575</v>
      </c>
      <c r="G217" s="188">
        <f>C217+D217-E217-F217</f>
        <v>0</v>
      </c>
    </row>
    <row r="218" spans="1:7" ht="14.4">
      <c r="A218" s="600" t="s">
        <v>134</v>
      </c>
      <c r="B218" s="582"/>
      <c r="C218" s="193">
        <v>0</v>
      </c>
      <c r="D218" s="193">
        <v>0</v>
      </c>
      <c r="E218" s="194">
        <v>0</v>
      </c>
      <c r="F218" s="194">
        <v>0</v>
      </c>
      <c r="G218" s="188">
        <f>C218+D218-E218-F218</f>
        <v>0</v>
      </c>
    </row>
    <row r="219" spans="1:7" ht="27" customHeight="1">
      <c r="A219" s="594" t="s">
        <v>135</v>
      </c>
      <c r="B219" s="582"/>
      <c r="C219" s="193">
        <v>0</v>
      </c>
      <c r="D219" s="193">
        <v>0</v>
      </c>
      <c r="E219" s="194">
        <v>0</v>
      </c>
      <c r="F219" s="194">
        <v>0</v>
      </c>
      <c r="G219" s="188">
        <f t="shared" si="13"/>
        <v>0</v>
      </c>
    </row>
    <row r="220" spans="1:7" ht="29.25" customHeight="1">
      <c r="A220" s="594" t="s">
        <v>136</v>
      </c>
      <c r="B220" s="582"/>
      <c r="C220" s="193">
        <v>0</v>
      </c>
      <c r="D220" s="193">
        <v>0</v>
      </c>
      <c r="E220" s="194">
        <v>0</v>
      </c>
      <c r="F220" s="194">
        <v>0</v>
      </c>
      <c r="G220" s="188">
        <f t="shared" si="13"/>
        <v>0</v>
      </c>
    </row>
    <row r="221" spans="1:7" ht="14.4">
      <c r="A221" s="600" t="s">
        <v>137</v>
      </c>
      <c r="B221" s="582"/>
      <c r="C221" s="193">
        <v>0</v>
      </c>
      <c r="D221" s="193">
        <v>0</v>
      </c>
      <c r="E221" s="194">
        <v>0</v>
      </c>
      <c r="F221" s="194">
        <v>0</v>
      </c>
      <c r="G221" s="188">
        <f t="shared" si="13"/>
        <v>0</v>
      </c>
    </row>
    <row r="222" spans="1:7" ht="14.4">
      <c r="A222" s="600" t="s">
        <v>138</v>
      </c>
      <c r="B222" s="582"/>
      <c r="C222" s="193">
        <v>0</v>
      </c>
      <c r="D222" s="193">
        <v>0</v>
      </c>
      <c r="E222" s="194">
        <v>0</v>
      </c>
      <c r="F222" s="194">
        <v>0</v>
      </c>
      <c r="G222" s="188">
        <f t="shared" si="13"/>
        <v>0</v>
      </c>
    </row>
    <row r="223" spans="1:7" ht="15" thickBot="1">
      <c r="A223" s="609" t="s">
        <v>139</v>
      </c>
      <c r="B223" s="598"/>
      <c r="C223" s="195">
        <f>1693717.99+4869.34+2985200</f>
        <v>4683787.33</v>
      </c>
      <c r="D223" s="195">
        <f>51446.94-6642.07-6642.07+285772+13409.19+321637.5+51682.9-44804.87-4200-23986.54+1509.89+975779.82-51682.9+27224.71+244750-154276.78</f>
        <v>1680977.72</v>
      </c>
      <c r="E223" s="194">
        <v>0</v>
      </c>
      <c r="F223" s="194">
        <f>84179.88+278400+750788+669.34+236262.89+186726.06-5575</f>
        <v>1531451.17</v>
      </c>
      <c r="G223" s="196">
        <f t="shared" si="13"/>
        <v>4833313.88</v>
      </c>
    </row>
    <row r="224" spans="1:7" ht="15" thickBot="1">
      <c r="A224" s="605" t="s">
        <v>140</v>
      </c>
      <c r="B224" s="610"/>
      <c r="C224" s="197">
        <f>SUM(C194:C203)</f>
        <v>40545641.159999996</v>
      </c>
      <c r="D224" s="197">
        <f>SUM(D194:D203)</f>
        <v>2535640.7899999996</v>
      </c>
      <c r="E224" s="197">
        <f>SUM(E194:E205)</f>
        <v>0</v>
      </c>
      <c r="F224" s="197">
        <f>SUM(F194:F203)</f>
        <v>37475510</v>
      </c>
      <c r="G224" s="197">
        <f>SUM(G194:G203)</f>
        <v>5605771.9500000002</v>
      </c>
    </row>
    <row r="225" spans="1:7" ht="14.4">
      <c r="A225"/>
      <c r="B225"/>
      <c r="C225"/>
      <c r="D225"/>
      <c r="E225"/>
      <c r="F225"/>
      <c r="G225"/>
    </row>
    <row r="226" spans="1:7">
      <c r="A226" s="198"/>
      <c r="B226" s="198"/>
      <c r="C226" s="198"/>
      <c r="D226" s="198"/>
      <c r="E226" s="198"/>
      <c r="F226" s="198"/>
      <c r="G226" s="198"/>
    </row>
    <row r="227" spans="1:7">
      <c r="A227" s="572" t="s">
        <v>141</v>
      </c>
      <c r="B227" s="572"/>
      <c r="C227" s="572"/>
    </row>
    <row r="228" spans="1:7">
      <c r="A228" s="199"/>
      <c r="B228" s="199"/>
      <c r="C228" s="199"/>
    </row>
    <row r="229" spans="1:7" ht="18" thickBot="1">
      <c r="A229" s="200"/>
      <c r="B229" s="200"/>
      <c r="C229" s="200"/>
    </row>
    <row r="230" spans="1:7" ht="14.4" thickBot="1">
      <c r="A230" s="605" t="s">
        <v>32</v>
      </c>
      <c r="B230" s="606"/>
      <c r="C230" s="201" t="s">
        <v>53</v>
      </c>
      <c r="D230" s="202" t="s">
        <v>54</v>
      </c>
    </row>
    <row r="231" spans="1:7" ht="14.4" thickBot="1">
      <c r="A231" s="605" t="s">
        <v>142</v>
      </c>
      <c r="B231" s="606"/>
      <c r="C231" s="201"/>
      <c r="D231" s="202"/>
    </row>
    <row r="232" spans="1:7">
      <c r="A232" s="607" t="s">
        <v>143</v>
      </c>
      <c r="B232" s="608"/>
      <c r="C232" s="203">
        <v>0</v>
      </c>
      <c r="D232" s="204">
        <v>0</v>
      </c>
    </row>
    <row r="233" spans="1:7">
      <c r="A233" s="601" t="s">
        <v>144</v>
      </c>
      <c r="B233" s="602"/>
      <c r="C233" s="205">
        <v>0</v>
      </c>
      <c r="D233" s="206">
        <v>0</v>
      </c>
    </row>
    <row r="234" spans="1:7" ht="14.4" thickBot="1">
      <c r="A234" s="603" t="s">
        <v>145</v>
      </c>
      <c r="B234" s="604"/>
      <c r="C234" s="205">
        <v>0</v>
      </c>
      <c r="D234" s="206">
        <v>0</v>
      </c>
    </row>
    <row r="235" spans="1:7" ht="26.25" customHeight="1" thickBot="1">
      <c r="A235" s="605" t="s">
        <v>146</v>
      </c>
      <c r="B235" s="606"/>
      <c r="C235" s="207">
        <f>SUM(C236:C238)</f>
        <v>0</v>
      </c>
      <c r="D235" s="208">
        <f>SUM(D236:D238)</f>
        <v>0</v>
      </c>
    </row>
    <row r="236" spans="1:7" ht="25.5" customHeight="1">
      <c r="A236" s="607" t="s">
        <v>143</v>
      </c>
      <c r="B236" s="608"/>
      <c r="C236" s="203">
        <v>0</v>
      </c>
      <c r="D236" s="204">
        <v>0</v>
      </c>
    </row>
    <row r="237" spans="1:7">
      <c r="A237" s="601" t="s">
        <v>144</v>
      </c>
      <c r="B237" s="602"/>
      <c r="C237" s="205">
        <v>0</v>
      </c>
      <c r="D237" s="206">
        <v>0</v>
      </c>
    </row>
    <row r="238" spans="1:7" ht="14.4" thickBot="1">
      <c r="A238" s="603" t="s">
        <v>145</v>
      </c>
      <c r="B238" s="604"/>
      <c r="C238" s="205">
        <v>0</v>
      </c>
      <c r="D238" s="206">
        <v>0</v>
      </c>
    </row>
    <row r="239" spans="1:7" ht="26.25" customHeight="1" thickBot="1">
      <c r="A239" s="605" t="s">
        <v>147</v>
      </c>
      <c r="B239" s="606"/>
      <c r="C239" s="209">
        <f>SUM(C240:C242)</f>
        <v>0</v>
      </c>
      <c r="D239" s="210">
        <f>SUM(D240:D242)</f>
        <v>0</v>
      </c>
    </row>
    <row r="240" spans="1:7" ht="25.5" customHeight="1">
      <c r="A240" s="607" t="s">
        <v>143</v>
      </c>
      <c r="B240" s="608"/>
      <c r="C240" s="203">
        <v>0</v>
      </c>
      <c r="D240" s="204">
        <v>0</v>
      </c>
    </row>
    <row r="241" spans="1:4">
      <c r="A241" s="601" t="s">
        <v>144</v>
      </c>
      <c r="B241" s="602"/>
      <c r="C241" s="205">
        <v>0</v>
      </c>
      <c r="D241" s="206">
        <v>0</v>
      </c>
    </row>
    <row r="242" spans="1:4" ht="14.4" thickBot="1">
      <c r="A242" s="603" t="s">
        <v>145</v>
      </c>
      <c r="B242" s="604"/>
      <c r="C242" s="205">
        <v>0</v>
      </c>
      <c r="D242" s="206">
        <v>0</v>
      </c>
    </row>
    <row r="243" spans="1:4" ht="14.4" thickBot="1">
      <c r="A243" s="605" t="s">
        <v>148</v>
      </c>
      <c r="B243" s="606"/>
      <c r="C243" s="211">
        <f>C235+C239</f>
        <v>0</v>
      </c>
      <c r="D243" s="210">
        <f>D235+D239</f>
        <v>0</v>
      </c>
    </row>
    <row r="246" spans="1:4" ht="60.75" customHeight="1">
      <c r="A246" s="572" t="s">
        <v>149</v>
      </c>
      <c r="B246" s="572"/>
      <c r="C246" s="572"/>
      <c r="D246" s="573"/>
    </row>
    <row r="247" spans="1:4" ht="14.4" thickBot="1">
      <c r="A247" s="212"/>
      <c r="B247" s="212"/>
      <c r="C247" s="212"/>
    </row>
    <row r="248" spans="1:4" ht="14.4" thickBot="1">
      <c r="A248" s="611" t="s">
        <v>150</v>
      </c>
      <c r="B248" s="612"/>
      <c r="C248" s="119" t="s">
        <v>105</v>
      </c>
      <c r="D248" s="213" t="s">
        <v>109</v>
      </c>
    </row>
    <row r="249" spans="1:4" ht="25.5" customHeight="1">
      <c r="A249" s="613" t="s">
        <v>151</v>
      </c>
      <c r="B249" s="614"/>
      <c r="C249" s="214">
        <v>0</v>
      </c>
      <c r="D249" s="215">
        <v>0</v>
      </c>
    </row>
    <row r="250" spans="1:4" ht="26.25" customHeight="1" thickBot="1">
      <c r="A250" s="615" t="s">
        <v>152</v>
      </c>
      <c r="B250" s="616"/>
      <c r="C250" s="216">
        <v>0</v>
      </c>
      <c r="D250" s="217">
        <v>0</v>
      </c>
    </row>
    <row r="251" spans="1:4" ht="14.4" thickBot="1">
      <c r="A251" s="617" t="s">
        <v>140</v>
      </c>
      <c r="B251" s="618"/>
      <c r="C251" s="218">
        <f>SUM(C249:C250)</f>
        <v>0</v>
      </c>
      <c r="D251" s="219">
        <f>SUM(D249:D250)</f>
        <v>0</v>
      </c>
    </row>
    <row r="257" spans="1:5">
      <c r="A257" s="619" t="s">
        <v>153</v>
      </c>
      <c r="B257" s="619"/>
      <c r="C257" s="619"/>
      <c r="D257" s="619"/>
      <c r="E257" s="619"/>
    </row>
    <row r="258" spans="1:5" ht="14.4" thickBot="1">
      <c r="A258" s="220"/>
      <c r="B258" s="221"/>
      <c r="C258" s="221"/>
      <c r="D258" s="221"/>
      <c r="E258" s="221"/>
    </row>
    <row r="259" spans="1:5" ht="15" thickBot="1">
      <c r="A259" s="222" t="s">
        <v>154</v>
      </c>
      <c r="B259" s="620" t="s">
        <v>155</v>
      </c>
      <c r="C259" s="621"/>
      <c r="D259" s="620" t="s">
        <v>156</v>
      </c>
      <c r="E259" s="621"/>
    </row>
    <row r="260" spans="1:5" ht="14.4" thickBot="1">
      <c r="A260" s="223"/>
      <c r="B260" s="224" t="s">
        <v>157</v>
      </c>
      <c r="C260" s="225" t="s">
        <v>158</v>
      </c>
      <c r="D260" s="226" t="s">
        <v>159</v>
      </c>
      <c r="E260" s="225" t="s">
        <v>160</v>
      </c>
    </row>
    <row r="261" spans="1:5" ht="15" thickBot="1">
      <c r="A261" s="227" t="s">
        <v>161</v>
      </c>
      <c r="B261" s="620"/>
      <c r="C261" s="628"/>
      <c r="D261" s="628"/>
      <c r="E261" s="629"/>
    </row>
    <row r="262" spans="1:5">
      <c r="A262" s="228" t="s">
        <v>162</v>
      </c>
      <c r="B262" s="229">
        <v>0</v>
      </c>
      <c r="C262" s="229">
        <v>0</v>
      </c>
      <c r="D262" s="230">
        <v>0</v>
      </c>
      <c r="E262" s="229">
        <v>0</v>
      </c>
    </row>
    <row r="263" spans="1:5" ht="26.4">
      <c r="A263" s="228" t="s">
        <v>163</v>
      </c>
      <c r="B263" s="229">
        <v>0</v>
      </c>
      <c r="C263" s="229">
        <v>0</v>
      </c>
      <c r="D263" s="230">
        <v>0</v>
      </c>
      <c r="E263" s="229">
        <v>0</v>
      </c>
    </row>
    <row r="264" spans="1:5">
      <c r="A264" s="228" t="s">
        <v>164</v>
      </c>
      <c r="B264" s="229">
        <v>0</v>
      </c>
      <c r="C264" s="229">
        <v>0</v>
      </c>
      <c r="D264" s="230">
        <v>0</v>
      </c>
      <c r="E264" s="229">
        <v>0</v>
      </c>
    </row>
    <row r="265" spans="1:5">
      <c r="A265" s="228" t="s">
        <v>165</v>
      </c>
      <c r="B265" s="231">
        <v>0</v>
      </c>
      <c r="C265" s="231">
        <v>0</v>
      </c>
      <c r="D265" s="232">
        <v>0</v>
      </c>
      <c r="E265" s="231">
        <v>0</v>
      </c>
    </row>
    <row r="266" spans="1:5">
      <c r="A266" s="233" t="s">
        <v>88</v>
      </c>
      <c r="B266" s="231">
        <v>0</v>
      </c>
      <c r="C266" s="231">
        <v>0</v>
      </c>
      <c r="D266" s="232">
        <v>0</v>
      </c>
      <c r="E266" s="231">
        <v>0</v>
      </c>
    </row>
    <row r="267" spans="1:5" ht="14.4" thickBot="1">
      <c r="A267" s="234" t="s">
        <v>88</v>
      </c>
      <c r="B267" s="235">
        <v>0</v>
      </c>
      <c r="C267" s="235">
        <v>0</v>
      </c>
      <c r="D267" s="236">
        <v>0</v>
      </c>
      <c r="E267" s="235">
        <v>0</v>
      </c>
    </row>
    <row r="268" spans="1:5" ht="14.4" thickBot="1">
      <c r="A268" s="237" t="s">
        <v>140</v>
      </c>
      <c r="B268" s="147">
        <f>SUM(B262:B267)</f>
        <v>0</v>
      </c>
      <c r="C268" s="147">
        <f>SUM(C262:C267)</f>
        <v>0</v>
      </c>
      <c r="D268" s="147">
        <f>SUM(D262:D267)</f>
        <v>0</v>
      </c>
      <c r="E268" s="147">
        <f>SUM(E262:E267)</f>
        <v>0</v>
      </c>
    </row>
    <row r="269" spans="1:5" ht="15" thickBot="1">
      <c r="A269" s="227" t="s">
        <v>166</v>
      </c>
      <c r="B269" s="620"/>
      <c r="C269" s="628"/>
      <c r="D269" s="628"/>
      <c r="E269" s="629"/>
    </row>
    <row r="270" spans="1:5">
      <c r="A270" s="228" t="s">
        <v>162</v>
      </c>
      <c r="B270" s="229">
        <v>0</v>
      </c>
      <c r="C270" s="229">
        <v>0</v>
      </c>
      <c r="D270" s="230">
        <v>0</v>
      </c>
      <c r="E270" s="229">
        <v>0</v>
      </c>
    </row>
    <row r="271" spans="1:5" ht="26.4">
      <c r="A271" s="228" t="s">
        <v>163</v>
      </c>
      <c r="B271" s="229">
        <v>0</v>
      </c>
      <c r="C271" s="229">
        <v>0</v>
      </c>
      <c r="D271" s="230">
        <v>0</v>
      </c>
      <c r="E271" s="229">
        <v>0</v>
      </c>
    </row>
    <row r="272" spans="1:5">
      <c r="A272" s="228" t="s">
        <v>164</v>
      </c>
      <c r="B272" s="229">
        <v>0</v>
      </c>
      <c r="C272" s="229">
        <v>0</v>
      </c>
      <c r="D272" s="230">
        <v>0</v>
      </c>
      <c r="E272" s="229">
        <v>0</v>
      </c>
    </row>
    <row r="273" spans="1:7">
      <c r="A273" s="228" t="s">
        <v>165</v>
      </c>
      <c r="B273" s="231">
        <v>0</v>
      </c>
      <c r="C273" s="231">
        <v>0</v>
      </c>
      <c r="D273" s="232">
        <v>0</v>
      </c>
      <c r="E273" s="231">
        <v>0</v>
      </c>
    </row>
    <row r="274" spans="1:7">
      <c r="A274" s="233" t="s">
        <v>88</v>
      </c>
      <c r="B274" s="231">
        <v>0</v>
      </c>
      <c r="C274" s="231">
        <v>0</v>
      </c>
      <c r="D274" s="232">
        <v>0</v>
      </c>
      <c r="E274" s="231">
        <v>0</v>
      </c>
    </row>
    <row r="275" spans="1:7" ht="14.4" thickBot="1">
      <c r="A275" s="234" t="s">
        <v>88</v>
      </c>
      <c r="B275" s="235">
        <v>0</v>
      </c>
      <c r="C275" s="235">
        <v>0</v>
      </c>
      <c r="D275" s="236">
        <v>0</v>
      </c>
      <c r="E275" s="235">
        <v>0</v>
      </c>
    </row>
    <row r="276" spans="1:7" ht="14.4" thickBot="1">
      <c r="A276" s="238" t="s">
        <v>140</v>
      </c>
      <c r="B276" s="147">
        <f>SUM(B270:B275)</f>
        <v>0</v>
      </c>
      <c r="C276" s="147">
        <f>SUM(C270:C275)</f>
        <v>0</v>
      </c>
      <c r="D276" s="147">
        <f>SUM(D270:D275)</f>
        <v>0</v>
      </c>
      <c r="E276" s="147">
        <f>SUM(E270:E275)</f>
        <v>0</v>
      </c>
    </row>
    <row r="279" spans="1:7" ht="29.25" customHeight="1">
      <c r="A279" s="572" t="s">
        <v>167</v>
      </c>
      <c r="B279" s="572"/>
      <c r="C279" s="572"/>
      <c r="D279" s="573"/>
      <c r="G279" s="239"/>
    </row>
    <row r="280" spans="1:7" ht="14.4" thickBot="1">
      <c r="A280" s="240"/>
      <c r="B280" s="241"/>
      <c r="C280" s="241"/>
      <c r="G280" s="239"/>
    </row>
    <row r="281" spans="1:7" ht="66.599999999999994" thickBot="1">
      <c r="A281" s="574" t="s">
        <v>168</v>
      </c>
      <c r="B281" s="576"/>
      <c r="C281" s="119" t="s">
        <v>105</v>
      </c>
      <c r="D281" s="213" t="s">
        <v>54</v>
      </c>
      <c r="E281" s="213" t="s">
        <v>169</v>
      </c>
      <c r="G281" s="242"/>
    </row>
    <row r="282" spans="1:7" ht="25.5" customHeight="1">
      <c r="A282" s="630" t="s">
        <v>170</v>
      </c>
      <c r="B282" s="631"/>
      <c r="C282" s="243">
        <v>0</v>
      </c>
      <c r="D282" s="244">
        <v>0</v>
      </c>
      <c r="E282" s="244"/>
      <c r="G282" s="242"/>
    </row>
    <row r="283" spans="1:7">
      <c r="A283" s="626" t="s">
        <v>171</v>
      </c>
      <c r="B283" s="627"/>
      <c r="C283" s="245">
        <v>0</v>
      </c>
      <c r="D283" s="206">
        <v>0</v>
      </c>
      <c r="E283" s="206"/>
      <c r="G283" s="242"/>
    </row>
    <row r="284" spans="1:7" ht="25.5" customHeight="1">
      <c r="A284" s="622" t="s">
        <v>172</v>
      </c>
      <c r="B284" s="623"/>
      <c r="C284" s="246">
        <v>0</v>
      </c>
      <c r="D284" s="247">
        <v>0</v>
      </c>
      <c r="E284" s="247"/>
      <c r="G284" s="248"/>
    </row>
    <row r="285" spans="1:7">
      <c r="A285" s="624" t="s">
        <v>173</v>
      </c>
      <c r="B285" s="625"/>
      <c r="C285" s="245">
        <v>0</v>
      </c>
      <c r="D285" s="206">
        <v>0</v>
      </c>
      <c r="E285" s="206"/>
      <c r="G285" s="242"/>
    </row>
    <row r="286" spans="1:7">
      <c r="A286" s="626" t="s">
        <v>174</v>
      </c>
      <c r="B286" s="627"/>
      <c r="C286" s="249">
        <v>0</v>
      </c>
      <c r="D286" s="250">
        <v>0</v>
      </c>
      <c r="E286" s="250"/>
      <c r="G286" s="242"/>
    </row>
    <row r="287" spans="1:7">
      <c r="A287" s="626" t="s">
        <v>175</v>
      </c>
      <c r="B287" s="627"/>
      <c r="C287" s="249">
        <v>0</v>
      </c>
      <c r="D287" s="250">
        <v>0</v>
      </c>
      <c r="E287" s="250"/>
      <c r="G287" s="242"/>
    </row>
    <row r="288" spans="1:7">
      <c r="A288" s="626" t="s">
        <v>176</v>
      </c>
      <c r="B288" s="627"/>
      <c r="C288" s="251">
        <v>0</v>
      </c>
      <c r="D288" s="250">
        <v>0</v>
      </c>
      <c r="E288" s="250"/>
      <c r="G288" s="242"/>
    </row>
    <row r="289" spans="1:5">
      <c r="A289" s="626" t="s">
        <v>177</v>
      </c>
      <c r="B289" s="627"/>
      <c r="C289" s="252">
        <v>0</v>
      </c>
      <c r="D289" s="206">
        <v>0</v>
      </c>
      <c r="E289" s="206"/>
    </row>
    <row r="290" spans="1:5" ht="14.4" thickBot="1">
      <c r="A290" s="634" t="s">
        <v>15</v>
      </c>
      <c r="B290" s="635"/>
      <c r="C290" s="253">
        <v>0</v>
      </c>
      <c r="D290" s="254">
        <v>0</v>
      </c>
      <c r="E290" s="254"/>
    </row>
    <row r="291" spans="1:5" ht="14.4" thickBot="1">
      <c r="A291" s="636" t="s">
        <v>100</v>
      </c>
      <c r="B291" s="637"/>
      <c r="C291" s="255">
        <f>C282+C283+C285+C289</f>
        <v>0</v>
      </c>
      <c r="D291" s="256">
        <f>D282+D283+D285+D289</f>
        <v>0</v>
      </c>
      <c r="E291" s="256"/>
    </row>
    <row r="292" spans="1:5" s="259" customFormat="1">
      <c r="A292" s="257"/>
      <c r="B292" s="257"/>
      <c r="C292" s="258"/>
      <c r="D292" s="258"/>
      <c r="E292" s="258"/>
    </row>
    <row r="293" spans="1:5">
      <c r="A293" s="638" t="s">
        <v>178</v>
      </c>
      <c r="B293" s="638"/>
      <c r="C293" s="638"/>
      <c r="D293" s="638"/>
    </row>
    <row r="294" spans="1:5" ht="14.4" thickBot="1">
      <c r="A294" s="178"/>
      <c r="B294" s="179"/>
      <c r="C294" s="180"/>
      <c r="D294" s="180"/>
    </row>
    <row r="295" spans="1:5" ht="15" thickBot="1">
      <c r="A295" s="639" t="s">
        <v>104</v>
      </c>
      <c r="B295" s="640"/>
      <c r="C295" s="181" t="s">
        <v>105</v>
      </c>
      <c r="D295" s="184" t="s">
        <v>109</v>
      </c>
    </row>
    <row r="296" spans="1:5" ht="32.25" customHeight="1" thickBot="1">
      <c r="A296" s="632" t="s">
        <v>179</v>
      </c>
      <c r="B296" s="621"/>
      <c r="C296" s="260">
        <v>0</v>
      </c>
      <c r="D296" s="261">
        <v>0</v>
      </c>
    </row>
    <row r="297" spans="1:5" ht="15" thickBot="1">
      <c r="A297" s="632" t="s">
        <v>180</v>
      </c>
      <c r="B297" s="621"/>
      <c r="C297" s="260">
        <v>0</v>
      </c>
      <c r="D297" s="261">
        <v>0</v>
      </c>
    </row>
    <row r="298" spans="1:5" ht="15" thickBot="1">
      <c r="A298" s="632" t="s">
        <v>181</v>
      </c>
      <c r="B298" s="621"/>
      <c r="C298" s="260">
        <v>0</v>
      </c>
      <c r="D298" s="261">
        <v>0</v>
      </c>
    </row>
    <row r="299" spans="1:5" ht="25.5" customHeight="1" thickBot="1">
      <c r="A299" s="632" t="s">
        <v>182</v>
      </c>
      <c r="B299" s="621"/>
      <c r="C299" s="260">
        <v>0</v>
      </c>
      <c r="D299" s="261">
        <v>0</v>
      </c>
    </row>
    <row r="300" spans="1:5" ht="27" customHeight="1" thickBot="1">
      <c r="A300" s="632" t="s">
        <v>183</v>
      </c>
      <c r="B300" s="621"/>
      <c r="C300" s="260">
        <v>0</v>
      </c>
      <c r="D300" s="261">
        <v>0</v>
      </c>
    </row>
    <row r="301" spans="1:5" ht="15" thickBot="1">
      <c r="A301" s="633" t="s">
        <v>184</v>
      </c>
      <c r="B301" s="621"/>
      <c r="C301" s="260">
        <v>0</v>
      </c>
      <c r="D301" s="261">
        <v>0</v>
      </c>
    </row>
    <row r="302" spans="1:5" ht="29.25" customHeight="1" thickBot="1">
      <c r="A302" s="633" t="s">
        <v>185</v>
      </c>
      <c r="B302" s="621"/>
      <c r="C302" s="260">
        <v>0</v>
      </c>
      <c r="D302" s="261">
        <v>0</v>
      </c>
    </row>
    <row r="303" spans="1:5" ht="25.5" customHeight="1" thickBot="1">
      <c r="A303" s="633" t="s">
        <v>186</v>
      </c>
      <c r="B303" s="621"/>
      <c r="C303" s="260">
        <v>0</v>
      </c>
      <c r="D303" s="261">
        <v>0</v>
      </c>
    </row>
    <row r="304" spans="1:5" ht="15" thickBot="1">
      <c r="A304" s="633" t="s">
        <v>187</v>
      </c>
      <c r="B304" s="641"/>
      <c r="C304" s="262">
        <f>SUM(C305:C324)</f>
        <v>0</v>
      </c>
      <c r="D304" s="263">
        <f>SUM(D305:D324)</f>
        <v>0</v>
      </c>
    </row>
    <row r="305" spans="1:4" ht="14.4">
      <c r="A305" s="642" t="s">
        <v>120</v>
      </c>
      <c r="B305" s="580"/>
      <c r="C305" s="264">
        <v>0</v>
      </c>
      <c r="D305" s="265">
        <v>0</v>
      </c>
    </row>
    <row r="306" spans="1:4" ht="14.4">
      <c r="A306" s="593" t="s">
        <v>121</v>
      </c>
      <c r="B306" s="582"/>
      <c r="C306" s="266">
        <v>0</v>
      </c>
      <c r="D306" s="265">
        <v>0</v>
      </c>
    </row>
    <row r="307" spans="1:4" ht="14.4">
      <c r="A307" s="595" t="s">
        <v>122</v>
      </c>
      <c r="B307" s="582"/>
      <c r="C307" s="266">
        <v>0</v>
      </c>
      <c r="D307" s="265">
        <v>0</v>
      </c>
    </row>
    <row r="308" spans="1:4" ht="24.75" customHeight="1">
      <c r="A308" s="594" t="s">
        <v>123</v>
      </c>
      <c r="B308" s="582"/>
      <c r="C308" s="266">
        <v>0</v>
      </c>
      <c r="D308" s="265">
        <v>0</v>
      </c>
    </row>
    <row r="309" spans="1:4" ht="14.4">
      <c r="A309" s="595" t="s">
        <v>124</v>
      </c>
      <c r="B309" s="582"/>
      <c r="C309" s="266">
        <v>0</v>
      </c>
      <c r="D309" s="265">
        <v>0</v>
      </c>
    </row>
    <row r="310" spans="1:4" ht="14.4">
      <c r="A310" s="595" t="s">
        <v>125</v>
      </c>
      <c r="B310" s="582"/>
      <c r="C310" s="266">
        <v>0</v>
      </c>
      <c r="D310" s="265">
        <v>0</v>
      </c>
    </row>
    <row r="311" spans="1:4" ht="14.4">
      <c r="A311" s="595" t="s">
        <v>126</v>
      </c>
      <c r="B311" s="582"/>
      <c r="C311" s="266">
        <v>0</v>
      </c>
      <c r="D311" s="265">
        <v>0</v>
      </c>
    </row>
    <row r="312" spans="1:4" ht="30" customHeight="1">
      <c r="A312" s="595" t="s">
        <v>127</v>
      </c>
      <c r="B312" s="582"/>
      <c r="C312" s="266">
        <v>0</v>
      </c>
      <c r="D312" s="265">
        <v>0</v>
      </c>
    </row>
    <row r="313" spans="1:4" ht="14.4">
      <c r="A313" s="595" t="s">
        <v>128</v>
      </c>
      <c r="B313" s="582"/>
      <c r="C313" s="266">
        <v>0</v>
      </c>
      <c r="D313" s="265">
        <v>0</v>
      </c>
    </row>
    <row r="314" spans="1:4" ht="14.4">
      <c r="A314" s="595" t="s">
        <v>129</v>
      </c>
      <c r="B314" s="582"/>
      <c r="C314" s="266">
        <v>0</v>
      </c>
      <c r="D314" s="265">
        <v>0</v>
      </c>
    </row>
    <row r="315" spans="1:4" ht="14.4">
      <c r="A315" s="595" t="s">
        <v>130</v>
      </c>
      <c r="B315" s="582"/>
      <c r="C315" s="266">
        <v>0</v>
      </c>
      <c r="D315" s="265">
        <v>0</v>
      </c>
    </row>
    <row r="316" spans="1:4" ht="14.4">
      <c r="A316" s="595" t="s">
        <v>131</v>
      </c>
      <c r="B316" s="582"/>
      <c r="C316" s="266">
        <v>0</v>
      </c>
      <c r="D316" s="265">
        <v>0</v>
      </c>
    </row>
    <row r="317" spans="1:4" ht="14.4">
      <c r="A317" s="595" t="s">
        <v>132</v>
      </c>
      <c r="B317" s="582"/>
      <c r="C317" s="266">
        <v>0</v>
      </c>
      <c r="D317" s="265">
        <v>0</v>
      </c>
    </row>
    <row r="318" spans="1:4" ht="14.4">
      <c r="A318" s="600" t="s">
        <v>133</v>
      </c>
      <c r="B318" s="582"/>
      <c r="C318" s="266">
        <v>0</v>
      </c>
      <c r="D318" s="265">
        <v>0</v>
      </c>
    </row>
    <row r="319" spans="1:4" ht="14.4">
      <c r="A319" s="600" t="s">
        <v>134</v>
      </c>
      <c r="B319" s="582"/>
      <c r="C319" s="266">
        <v>0</v>
      </c>
      <c r="D319" s="265">
        <v>0</v>
      </c>
    </row>
    <row r="320" spans="1:4" ht="24" customHeight="1">
      <c r="A320" s="594" t="s">
        <v>135</v>
      </c>
      <c r="B320" s="582"/>
      <c r="C320" s="266">
        <v>0</v>
      </c>
      <c r="D320" s="265">
        <v>0</v>
      </c>
    </row>
    <row r="321" spans="1:8" ht="27" customHeight="1">
      <c r="A321" s="594" t="s">
        <v>136</v>
      </c>
      <c r="B321" s="582"/>
      <c r="C321" s="266">
        <v>0</v>
      </c>
      <c r="D321" s="265">
        <v>0</v>
      </c>
    </row>
    <row r="322" spans="1:8" ht="14.4">
      <c r="A322" s="600" t="s">
        <v>137</v>
      </c>
      <c r="B322" s="582"/>
      <c r="C322" s="266">
        <v>0</v>
      </c>
      <c r="D322" s="265">
        <v>0</v>
      </c>
    </row>
    <row r="323" spans="1:8" ht="14.4">
      <c r="A323" s="600" t="s">
        <v>138</v>
      </c>
      <c r="B323" s="582"/>
      <c r="C323" s="266">
        <v>0</v>
      </c>
      <c r="D323" s="265">
        <v>0</v>
      </c>
    </row>
    <row r="324" spans="1:8" ht="15" thickBot="1">
      <c r="A324" s="609" t="s">
        <v>139</v>
      </c>
      <c r="B324" s="598"/>
      <c r="C324" s="195">
        <v>0</v>
      </c>
      <c r="D324" s="267">
        <v>0</v>
      </c>
    </row>
    <row r="325" spans="1:8" ht="15" thickBot="1">
      <c r="A325" s="605" t="s">
        <v>140</v>
      </c>
      <c r="B325" s="621"/>
      <c r="C325" s="210">
        <f>SUM(C296:C306)</f>
        <v>0</v>
      </c>
      <c r="D325" s="210">
        <f>SUM(D296:D304)</f>
        <v>0</v>
      </c>
    </row>
    <row r="326" spans="1:8" ht="14.4">
      <c r="A326"/>
      <c r="B326"/>
      <c r="C326"/>
      <c r="D326"/>
    </row>
    <row r="327" spans="1:8" ht="14.4">
      <c r="A327"/>
      <c r="B327"/>
      <c r="C327"/>
      <c r="D327"/>
    </row>
    <row r="328" spans="1:8" ht="14.4">
      <c r="A328" s="643"/>
      <c r="B328" s="644"/>
      <c r="C328" s="644"/>
      <c r="D328"/>
    </row>
    <row r="331" spans="1:8">
      <c r="A331" s="645" t="s">
        <v>188</v>
      </c>
      <c r="B331" s="645"/>
      <c r="C331" s="645"/>
    </row>
    <row r="332" spans="1:8" ht="16.2" thickBot="1">
      <c r="A332" s="268"/>
      <c r="B332" s="180"/>
      <c r="C332" s="180"/>
    </row>
    <row r="333" spans="1:8" ht="15" thickBot="1">
      <c r="A333" s="605" t="s">
        <v>189</v>
      </c>
      <c r="B333" s="654"/>
      <c r="C333" s="269" t="s">
        <v>53</v>
      </c>
      <c r="D333" s="184" t="s">
        <v>54</v>
      </c>
      <c r="G333" s="655"/>
      <c r="H333" s="655"/>
    </row>
    <row r="334" spans="1:8" ht="14.4" thickBot="1">
      <c r="A334" s="656" t="s">
        <v>190</v>
      </c>
      <c r="B334" s="657"/>
      <c r="C334" s="255">
        <f>SUM(C335:C344)</f>
        <v>0</v>
      </c>
      <c r="D334" s="270">
        <f>SUM(D335:D344)</f>
        <v>0</v>
      </c>
      <c r="G334" s="655"/>
      <c r="H334" s="655"/>
    </row>
    <row r="335" spans="1:8" ht="55.5" customHeight="1">
      <c r="A335" s="569" t="s">
        <v>191</v>
      </c>
      <c r="B335" s="571"/>
      <c r="C335" s="271">
        <v>0</v>
      </c>
      <c r="D335" s="272">
        <v>0</v>
      </c>
      <c r="G335" s="655"/>
      <c r="H335" s="655"/>
    </row>
    <row r="336" spans="1:8">
      <c r="A336" s="646" t="s">
        <v>192</v>
      </c>
      <c r="B336" s="647"/>
      <c r="C336" s="273">
        <v>0</v>
      </c>
      <c r="D336" s="274">
        <v>0</v>
      </c>
    </row>
    <row r="337" spans="1:4">
      <c r="A337" s="648" t="s">
        <v>193</v>
      </c>
      <c r="B337" s="649"/>
      <c r="C337" s="275">
        <v>0</v>
      </c>
      <c r="D337" s="276">
        <v>0</v>
      </c>
    </row>
    <row r="338" spans="1:4" ht="28.5" customHeight="1">
      <c r="A338" s="650" t="s">
        <v>194</v>
      </c>
      <c r="B338" s="651"/>
      <c r="C338" s="275">
        <v>0</v>
      </c>
      <c r="D338" s="276">
        <v>0</v>
      </c>
    </row>
    <row r="339" spans="1:4" ht="32.25" customHeight="1">
      <c r="A339" s="650" t="s">
        <v>195</v>
      </c>
      <c r="B339" s="651"/>
      <c r="C339" s="275">
        <v>0</v>
      </c>
      <c r="D339" s="276">
        <v>0</v>
      </c>
    </row>
    <row r="340" spans="1:4">
      <c r="A340" s="652" t="s">
        <v>196</v>
      </c>
      <c r="B340" s="653"/>
      <c r="C340" s="275">
        <v>0</v>
      </c>
      <c r="D340" s="276">
        <v>0</v>
      </c>
    </row>
    <row r="341" spans="1:4">
      <c r="A341" s="652" t="s">
        <v>197</v>
      </c>
      <c r="B341" s="653"/>
      <c r="C341" s="275">
        <v>0</v>
      </c>
      <c r="D341" s="276">
        <v>0</v>
      </c>
    </row>
    <row r="342" spans="1:4">
      <c r="A342" s="648" t="s">
        <v>198</v>
      </c>
      <c r="B342" s="649"/>
      <c r="C342" s="245">
        <v>0</v>
      </c>
      <c r="D342" s="277">
        <v>0</v>
      </c>
    </row>
    <row r="343" spans="1:4">
      <c r="A343" s="652" t="s">
        <v>199</v>
      </c>
      <c r="B343" s="653"/>
      <c r="C343" s="245">
        <v>0</v>
      </c>
      <c r="D343" s="277">
        <v>0</v>
      </c>
    </row>
    <row r="344" spans="1:4" ht="14.4" thickBot="1">
      <c r="A344" s="658" t="s">
        <v>15</v>
      </c>
      <c r="B344" s="659"/>
      <c r="C344" s="249">
        <v>0</v>
      </c>
      <c r="D344" s="278">
        <v>0</v>
      </c>
    </row>
    <row r="345" spans="1:4" ht="14.4" thickBot="1">
      <c r="A345" s="656" t="s">
        <v>200</v>
      </c>
      <c r="B345" s="657"/>
      <c r="C345" s="255">
        <f>SUM(C346:C355)</f>
        <v>0</v>
      </c>
      <c r="D345" s="256">
        <f>SUM(D346:D355)</f>
        <v>1191.5899999999999</v>
      </c>
    </row>
    <row r="346" spans="1:4" ht="59.25" customHeight="1">
      <c r="A346" s="569" t="s">
        <v>191</v>
      </c>
      <c r="B346" s="571"/>
      <c r="C346" s="273"/>
      <c r="D346" s="274">
        <v>0</v>
      </c>
    </row>
    <row r="347" spans="1:4">
      <c r="A347" s="646" t="s">
        <v>192</v>
      </c>
      <c r="B347" s="647"/>
      <c r="C347" s="273"/>
      <c r="D347" s="274">
        <v>0</v>
      </c>
    </row>
    <row r="348" spans="1:4">
      <c r="A348" s="648" t="s">
        <v>193</v>
      </c>
      <c r="B348" s="649"/>
      <c r="C348" s="275"/>
      <c r="D348" s="276">
        <v>0</v>
      </c>
    </row>
    <row r="349" spans="1:4" ht="27.75" customHeight="1">
      <c r="A349" s="650" t="s">
        <v>194</v>
      </c>
      <c r="B349" s="651"/>
      <c r="C349" s="275"/>
      <c r="D349" s="276">
        <v>0</v>
      </c>
    </row>
    <row r="350" spans="1:4" ht="24.75" customHeight="1">
      <c r="A350" s="650" t="s">
        <v>195</v>
      </c>
      <c r="B350" s="651"/>
      <c r="C350" s="275"/>
      <c r="D350" s="276">
        <v>0</v>
      </c>
    </row>
    <row r="351" spans="1:4">
      <c r="A351" s="650" t="s">
        <v>196</v>
      </c>
      <c r="B351" s="651"/>
      <c r="C351" s="275"/>
      <c r="D351" s="276">
        <v>715.75</v>
      </c>
    </row>
    <row r="352" spans="1:4">
      <c r="A352" s="652" t="s">
        <v>197</v>
      </c>
      <c r="B352" s="653"/>
      <c r="C352" s="275"/>
      <c r="D352" s="276">
        <v>0</v>
      </c>
    </row>
    <row r="353" spans="1:5">
      <c r="A353" s="652" t="s">
        <v>201</v>
      </c>
      <c r="B353" s="653"/>
      <c r="C353" s="245"/>
      <c r="D353" s="277">
        <v>475.84</v>
      </c>
    </row>
    <row r="354" spans="1:5">
      <c r="A354" s="652" t="s">
        <v>199</v>
      </c>
      <c r="B354" s="653"/>
      <c r="C354" s="245"/>
      <c r="D354" s="277">
        <v>0</v>
      </c>
    </row>
    <row r="355" spans="1:5" ht="63.75" customHeight="1" thickBot="1">
      <c r="A355" s="663" t="s">
        <v>202</v>
      </c>
      <c r="B355" s="664"/>
      <c r="C355" s="279"/>
      <c r="D355" s="280">
        <v>0</v>
      </c>
    </row>
    <row r="356" spans="1:5" ht="14.4" thickBot="1">
      <c r="A356" s="665" t="s">
        <v>10</v>
      </c>
      <c r="B356" s="666"/>
      <c r="C356" s="281">
        <f>C334+C345</f>
        <v>0</v>
      </c>
      <c r="D356" s="176">
        <f>D334+D345</f>
        <v>1191.5899999999999</v>
      </c>
    </row>
    <row r="361" spans="1:5" ht="14.4">
      <c r="A361" s="667" t="s">
        <v>203</v>
      </c>
      <c r="B361" s="667"/>
      <c r="C361" s="667"/>
      <c r="D361" s="668"/>
      <c r="E361" s="668"/>
    </row>
    <row r="362" spans="1:5" ht="15" thickBot="1">
      <c r="A362" s="180"/>
      <c r="B362" s="180"/>
      <c r="C362" s="180"/>
      <c r="D362"/>
    </row>
    <row r="363" spans="1:5" ht="14.4" thickBot="1">
      <c r="A363" s="669" t="s">
        <v>204</v>
      </c>
      <c r="B363" s="670"/>
      <c r="C363" s="282" t="s">
        <v>53</v>
      </c>
      <c r="D363" s="202" t="s">
        <v>109</v>
      </c>
    </row>
    <row r="364" spans="1:5">
      <c r="A364" s="671" t="s">
        <v>205</v>
      </c>
      <c r="B364" s="672"/>
      <c r="C364" s="283">
        <f>SUM(C365:C371)</f>
        <v>4185277.74</v>
      </c>
      <c r="D364" s="283">
        <f>SUM(D365:D371)</f>
        <v>4824318.9000000004</v>
      </c>
    </row>
    <row r="365" spans="1:5">
      <c r="A365" s="660" t="s">
        <v>206</v>
      </c>
      <c r="B365" s="661"/>
      <c r="C365" s="284">
        <v>4185277.74</v>
      </c>
      <c r="D365" s="284">
        <v>4262198.9000000004</v>
      </c>
    </row>
    <row r="366" spans="1:5">
      <c r="A366" s="660" t="s">
        <v>207</v>
      </c>
      <c r="B366" s="661"/>
      <c r="C366" s="284">
        <v>0</v>
      </c>
      <c r="D366" s="284">
        <v>0</v>
      </c>
    </row>
    <row r="367" spans="1:5" ht="27.75" customHeight="1">
      <c r="A367" s="595" t="s">
        <v>208</v>
      </c>
      <c r="B367" s="662"/>
      <c r="C367" s="284">
        <v>0</v>
      </c>
      <c r="D367" s="284">
        <v>0</v>
      </c>
    </row>
    <row r="368" spans="1:5">
      <c r="A368" s="595" t="s">
        <v>209</v>
      </c>
      <c r="B368" s="662"/>
      <c r="C368" s="284"/>
      <c r="D368" s="284"/>
    </row>
    <row r="369" spans="1:4" ht="17.25" customHeight="1">
      <c r="A369" s="595" t="s">
        <v>210</v>
      </c>
      <c r="B369" s="662"/>
      <c r="C369" s="284"/>
      <c r="D369" s="284"/>
    </row>
    <row r="370" spans="1:4" ht="16.5" customHeight="1">
      <c r="A370" s="595" t="s">
        <v>211</v>
      </c>
      <c r="B370" s="662"/>
      <c r="C370" s="284"/>
      <c r="D370" s="284"/>
    </row>
    <row r="371" spans="1:4">
      <c r="A371" s="595" t="s">
        <v>447</v>
      </c>
      <c r="B371" s="662"/>
      <c r="C371" s="284"/>
      <c r="D371" s="284">
        <v>562120</v>
      </c>
    </row>
    <row r="372" spans="1:4">
      <c r="A372" s="680" t="s">
        <v>212</v>
      </c>
      <c r="B372" s="681"/>
      <c r="C372" s="285">
        <f>C373+C374+C376</f>
        <v>0</v>
      </c>
      <c r="D372" s="285">
        <f>D373+D374+D376</f>
        <v>0</v>
      </c>
    </row>
    <row r="373" spans="1:4">
      <c r="A373" s="682" t="s">
        <v>213</v>
      </c>
      <c r="B373" s="683"/>
      <c r="C373" s="286"/>
      <c r="D373" s="286"/>
    </row>
    <row r="374" spans="1:4">
      <c r="A374" s="682" t="s">
        <v>214</v>
      </c>
      <c r="B374" s="683"/>
      <c r="C374" s="286"/>
      <c r="D374" s="286"/>
    </row>
    <row r="375" spans="1:4">
      <c r="A375" s="682" t="s">
        <v>215</v>
      </c>
      <c r="B375" s="683"/>
      <c r="C375" s="286"/>
      <c r="D375" s="286"/>
    </row>
    <row r="376" spans="1:4" ht="14.4" thickBot="1">
      <c r="A376" s="684" t="s">
        <v>447</v>
      </c>
      <c r="B376" s="685"/>
      <c r="C376" s="286"/>
      <c r="D376" s="286"/>
    </row>
    <row r="377" spans="1:4" ht="14.4" thickBot="1">
      <c r="A377" s="665" t="s">
        <v>10</v>
      </c>
      <c r="B377" s="666"/>
      <c r="C377" s="287">
        <f>C364+C372</f>
        <v>4185277.74</v>
      </c>
      <c r="D377" s="287">
        <f>D364+D372</f>
        <v>4824318.9000000004</v>
      </c>
    </row>
    <row r="378" spans="1:4">
      <c r="A378" s="595" t="s">
        <v>448</v>
      </c>
      <c r="B378" s="662"/>
      <c r="C378" s="284"/>
      <c r="D378" s="284"/>
    </row>
    <row r="379" spans="1:4">
      <c r="A379" s="595" t="s">
        <v>449</v>
      </c>
      <c r="B379" s="662"/>
      <c r="C379" s="284">
        <v>562120</v>
      </c>
      <c r="D379" s="284">
        <v>0</v>
      </c>
    </row>
    <row r="380" spans="1:4" s="470" customFormat="1">
      <c r="A380" s="595"/>
      <c r="B380" s="662"/>
      <c r="C380" s="284"/>
      <c r="D380" s="284"/>
    </row>
    <row r="381" spans="1:4" s="470" customFormat="1">
      <c r="A381" s="660" t="s">
        <v>450</v>
      </c>
      <c r="B381" s="661"/>
      <c r="C381" s="284"/>
      <c r="D381" s="284"/>
    </row>
    <row r="382" spans="1:4" s="470" customFormat="1">
      <c r="A382" s="595"/>
      <c r="B382" s="662"/>
      <c r="C382" s="284">
        <v>0</v>
      </c>
      <c r="D382" s="284">
        <v>0</v>
      </c>
    </row>
    <row r="383" spans="1:4" s="470" customFormat="1">
      <c r="A383" s="471"/>
      <c r="B383" s="471"/>
      <c r="C383" s="472"/>
      <c r="D383" s="472"/>
    </row>
    <row r="384" spans="1:4" ht="26.25" customHeight="1">
      <c r="A384" s="673" t="s">
        <v>216</v>
      </c>
      <c r="B384" s="674"/>
      <c r="C384" s="674"/>
      <c r="D384" s="674"/>
    </row>
    <row r="385" spans="1:5" ht="14.4" thickBot="1">
      <c r="A385" s="241"/>
      <c r="B385" s="288"/>
      <c r="C385" s="241"/>
      <c r="D385" s="241"/>
    </row>
    <row r="386" spans="1:5" ht="14.4" thickBot="1">
      <c r="A386" s="675"/>
      <c r="B386" s="676"/>
      <c r="C386" s="289" t="s">
        <v>105</v>
      </c>
      <c r="D386" s="213" t="s">
        <v>54</v>
      </c>
    </row>
    <row r="387" spans="1:5" ht="14.4" thickBot="1">
      <c r="A387" s="677" t="s">
        <v>217</v>
      </c>
      <c r="B387" s="678"/>
      <c r="C387" s="245">
        <v>3163908.23</v>
      </c>
      <c r="D387" s="206">
        <v>3395726.24</v>
      </c>
    </row>
    <row r="388" spans="1:5" ht="14.4" thickBot="1">
      <c r="A388" s="656" t="s">
        <v>100</v>
      </c>
      <c r="B388" s="657"/>
      <c r="C388" s="256">
        <f>SUM(C387:C387)</f>
        <v>3163908.23</v>
      </c>
      <c r="D388" s="256">
        <f>SUM(D387:D387)</f>
        <v>3395726.24</v>
      </c>
    </row>
    <row r="391" spans="1:5" ht="14.4">
      <c r="A391" s="673" t="s">
        <v>218</v>
      </c>
      <c r="B391" s="679"/>
      <c r="C391" s="679"/>
      <c r="D391" s="679"/>
      <c r="E391" s="529"/>
    </row>
    <row r="392" spans="1:5" ht="15" thickBot="1">
      <c r="A392" s="241"/>
      <c r="B392" s="241"/>
      <c r="C392" s="241"/>
      <c r="D392" s="241"/>
      <c r="E392"/>
    </row>
    <row r="393" spans="1:5" ht="27" thickBot="1">
      <c r="A393" s="611" t="s">
        <v>32</v>
      </c>
      <c r="B393" s="629"/>
      <c r="C393" s="117" t="s">
        <v>219</v>
      </c>
      <c r="D393" s="117" t="s">
        <v>220</v>
      </c>
      <c r="E393"/>
    </row>
    <row r="394" spans="1:5" ht="15" thickBot="1">
      <c r="A394" s="694" t="s">
        <v>221</v>
      </c>
      <c r="B394" s="654"/>
      <c r="C394" s="290">
        <v>893882.99</v>
      </c>
      <c r="D394" s="291">
        <v>714921.78</v>
      </c>
      <c r="E394"/>
    </row>
    <row r="395" spans="1:5" ht="14.4">
      <c r="A395"/>
      <c r="B395"/>
      <c r="C395"/>
      <c r="D395"/>
      <c r="E395"/>
    </row>
    <row r="396" spans="1:5" ht="29.25" customHeight="1">
      <c r="A396" s="695" t="s">
        <v>222</v>
      </c>
      <c r="B396" s="696"/>
      <c r="C396" s="696"/>
      <c r="D396" s="553"/>
      <c r="E396" s="553"/>
    </row>
    <row r="401" spans="1:11">
      <c r="A401" s="697" t="s">
        <v>223</v>
      </c>
      <c r="B401" s="697"/>
      <c r="C401" s="697"/>
      <c r="D401" s="697"/>
      <c r="E401" s="697"/>
      <c r="F401" s="697"/>
      <c r="G401" s="697"/>
      <c r="H401" s="697"/>
      <c r="I401" s="697"/>
    </row>
    <row r="403" spans="1:11">
      <c r="A403" s="697" t="s">
        <v>224</v>
      </c>
      <c r="B403" s="697"/>
      <c r="C403" s="697"/>
      <c r="D403" s="697"/>
      <c r="E403" s="697"/>
      <c r="F403" s="697"/>
      <c r="G403" s="697"/>
      <c r="H403" s="697"/>
      <c r="I403" s="697"/>
    </row>
    <row r="404" spans="1:11" ht="16.2" thickBot="1">
      <c r="A404" s="292"/>
      <c r="B404" s="292"/>
      <c r="C404" s="292"/>
      <c r="D404" s="292"/>
      <c r="E404" s="292"/>
      <c r="F404" s="292"/>
      <c r="G404" s="292"/>
      <c r="H404" s="292"/>
      <c r="I404" s="293"/>
    </row>
    <row r="405" spans="1:11" ht="15" thickBot="1">
      <c r="A405" s="562" t="s">
        <v>225</v>
      </c>
      <c r="B405" s="577" t="s">
        <v>226</v>
      </c>
      <c r="C405" s="698"/>
      <c r="D405" s="699"/>
      <c r="E405" s="669" t="s">
        <v>64</v>
      </c>
      <c r="F405" s="628"/>
      <c r="G405" s="629"/>
      <c r="H405" s="577" t="s">
        <v>227</v>
      </c>
      <c r="I405" s="628"/>
      <c r="J405" s="629"/>
      <c r="K405" s="294" t="s">
        <v>89</v>
      </c>
    </row>
    <row r="406" spans="1:11" ht="97.2" thickBot="1">
      <c r="A406" s="563"/>
      <c r="B406" s="295" t="s">
        <v>228</v>
      </c>
      <c r="C406" s="296" t="s">
        <v>229</v>
      </c>
      <c r="D406" s="297" t="s">
        <v>68</v>
      </c>
      <c r="E406" s="298" t="s">
        <v>36</v>
      </c>
      <c r="F406" s="298" t="s">
        <v>230</v>
      </c>
      <c r="G406" s="299" t="s">
        <v>231</v>
      </c>
      <c r="H406" s="295" t="s">
        <v>228</v>
      </c>
      <c r="I406" s="296" t="s">
        <v>232</v>
      </c>
      <c r="J406" s="300" t="s">
        <v>233</v>
      </c>
      <c r="K406" s="301"/>
    </row>
    <row r="407" spans="1:11" ht="14.4" thickBot="1">
      <c r="A407" s="122" t="s">
        <v>53</v>
      </c>
      <c r="B407" s="302">
        <v>0</v>
      </c>
      <c r="C407" s="303">
        <v>0</v>
      </c>
      <c r="D407" s="304">
        <v>0</v>
      </c>
      <c r="E407" s="303">
        <f>F407+G407</f>
        <v>0</v>
      </c>
      <c r="F407" s="302">
        <v>0</v>
      </c>
      <c r="G407" s="303">
        <v>0</v>
      </c>
      <c r="H407" s="302">
        <v>0</v>
      </c>
      <c r="I407" s="305">
        <v>0</v>
      </c>
      <c r="J407" s="306">
        <v>0</v>
      </c>
      <c r="K407" s="263">
        <f>SUM(B407:E407)+SUM(H407:J407)</f>
        <v>0</v>
      </c>
    </row>
    <row r="408" spans="1:11" ht="14.4" thickBot="1">
      <c r="A408" s="307" t="s">
        <v>24</v>
      </c>
      <c r="B408" s="308">
        <f t="shared" ref="B408:K408" si="14">SUM(B409:B411)</f>
        <v>0</v>
      </c>
      <c r="C408" s="309">
        <f t="shared" si="14"/>
        <v>0</v>
      </c>
      <c r="D408" s="310">
        <f t="shared" si="14"/>
        <v>0</v>
      </c>
      <c r="E408" s="308">
        <v>0</v>
      </c>
      <c r="F408" s="308">
        <v>0</v>
      </c>
      <c r="G408" s="308">
        <f t="shared" si="14"/>
        <v>0</v>
      </c>
      <c r="H408" s="308">
        <f t="shared" si="14"/>
        <v>0</v>
      </c>
      <c r="I408" s="308">
        <f t="shared" si="14"/>
        <v>0</v>
      </c>
      <c r="J408" s="308">
        <f t="shared" si="14"/>
        <v>0</v>
      </c>
      <c r="K408" s="308">
        <f t="shared" si="14"/>
        <v>0</v>
      </c>
    </row>
    <row r="409" spans="1:11">
      <c r="A409" s="311" t="s">
        <v>234</v>
      </c>
      <c r="B409" s="312">
        <v>0</v>
      </c>
      <c r="C409" s="313">
        <v>0</v>
      </c>
      <c r="D409" s="314">
        <v>0</v>
      </c>
      <c r="E409" s="315">
        <f>F409+G409</f>
        <v>0</v>
      </c>
      <c r="F409" s="312">
        <v>0</v>
      </c>
      <c r="G409" s="315">
        <v>0</v>
      </c>
      <c r="H409" s="312">
        <v>0</v>
      </c>
      <c r="I409" s="316">
        <v>0</v>
      </c>
      <c r="J409" s="317">
        <v>0</v>
      </c>
      <c r="K409" s="318">
        <f>SUM(B409:E409)+SUM(H409:J409)</f>
        <v>0</v>
      </c>
    </row>
    <row r="410" spans="1:11">
      <c r="A410" s="319" t="s">
        <v>235</v>
      </c>
      <c r="B410" s="320">
        <v>0</v>
      </c>
      <c r="C410" s="321">
        <v>0</v>
      </c>
      <c r="D410" s="322">
        <v>0</v>
      </c>
      <c r="E410" s="321">
        <f>F410+G410</f>
        <v>0</v>
      </c>
      <c r="F410" s="320">
        <v>0</v>
      </c>
      <c r="G410" s="321">
        <v>0</v>
      </c>
      <c r="H410" s="320">
        <v>0</v>
      </c>
      <c r="I410" s="323">
        <v>0</v>
      </c>
      <c r="J410" s="324">
        <v>0</v>
      </c>
      <c r="K410" s="325">
        <f>SUM(B410:E410)+SUM(H410:J410)</f>
        <v>0</v>
      </c>
    </row>
    <row r="411" spans="1:11" ht="14.4" thickBot="1">
      <c r="A411" s="326" t="s">
        <v>236</v>
      </c>
      <c r="B411" s="320">
        <v>0</v>
      </c>
      <c r="C411" s="321">
        <v>0</v>
      </c>
      <c r="D411" s="322">
        <v>0</v>
      </c>
      <c r="E411" s="321">
        <f>F411+G411</f>
        <v>0</v>
      </c>
      <c r="F411" s="320">
        <v>0</v>
      </c>
      <c r="G411" s="321">
        <v>0</v>
      </c>
      <c r="H411" s="320">
        <v>0</v>
      </c>
      <c r="I411" s="323">
        <v>0</v>
      </c>
      <c r="J411" s="324">
        <v>0</v>
      </c>
      <c r="K411" s="327">
        <f>SUM(B411:E411)+SUM(H411:J411)</f>
        <v>0</v>
      </c>
    </row>
    <row r="412" spans="1:11" ht="14.4" thickBot="1">
      <c r="A412" s="307" t="s">
        <v>25</v>
      </c>
      <c r="B412" s="302">
        <f t="shared" ref="B412:K412" si="15">SUM(B413:B417)</f>
        <v>0</v>
      </c>
      <c r="C412" s="303">
        <f t="shared" si="15"/>
        <v>0</v>
      </c>
      <c r="D412" s="305">
        <f t="shared" si="15"/>
        <v>0</v>
      </c>
      <c r="E412" s="302">
        <f t="shared" si="15"/>
        <v>0</v>
      </c>
      <c r="F412" s="302">
        <f t="shared" si="15"/>
        <v>0</v>
      </c>
      <c r="G412" s="302">
        <f t="shared" si="15"/>
        <v>0</v>
      </c>
      <c r="H412" s="302">
        <f t="shared" si="15"/>
        <v>0</v>
      </c>
      <c r="I412" s="302">
        <f t="shared" si="15"/>
        <v>0</v>
      </c>
      <c r="J412" s="302">
        <f t="shared" si="15"/>
        <v>0</v>
      </c>
      <c r="K412" s="302">
        <f t="shared" si="15"/>
        <v>0</v>
      </c>
    </row>
    <row r="413" spans="1:11" ht="29.25" customHeight="1">
      <c r="A413" s="328" t="s">
        <v>237</v>
      </c>
      <c r="B413" s="312">
        <v>0</v>
      </c>
      <c r="C413" s="313">
        <v>0</v>
      </c>
      <c r="D413" s="314">
        <v>0</v>
      </c>
      <c r="E413" s="315">
        <f>F413+G413</f>
        <v>0</v>
      </c>
      <c r="F413" s="312">
        <v>0</v>
      </c>
      <c r="G413" s="315">
        <v>0</v>
      </c>
      <c r="H413" s="312">
        <v>0</v>
      </c>
      <c r="I413" s="316">
        <v>0</v>
      </c>
      <c r="J413" s="317">
        <v>0</v>
      </c>
      <c r="K413" s="318">
        <f>SUM(B413:E413)+SUM(H413:J413)</f>
        <v>0</v>
      </c>
    </row>
    <row r="414" spans="1:11" ht="13.5" customHeight="1">
      <c r="A414" s="329" t="s">
        <v>238</v>
      </c>
      <c r="B414" s="320">
        <v>0</v>
      </c>
      <c r="C414" s="321">
        <v>0</v>
      </c>
      <c r="D414" s="322">
        <v>0</v>
      </c>
      <c r="E414" s="321">
        <f>F414+G414</f>
        <v>0</v>
      </c>
      <c r="F414" s="320">
        <v>0</v>
      </c>
      <c r="G414" s="321">
        <v>0</v>
      </c>
      <c r="H414" s="320">
        <v>0</v>
      </c>
      <c r="I414" s="323">
        <v>0</v>
      </c>
      <c r="J414" s="324">
        <v>0</v>
      </c>
      <c r="K414" s="325">
        <f>SUM(B414:E414)+SUM(H414:J414)</f>
        <v>0</v>
      </c>
    </row>
    <row r="415" spans="1:11">
      <c r="A415" s="329" t="s">
        <v>239</v>
      </c>
      <c r="B415" s="320">
        <v>0</v>
      </c>
      <c r="C415" s="321">
        <v>0</v>
      </c>
      <c r="D415" s="322">
        <v>0</v>
      </c>
      <c r="E415" s="321">
        <f>F415+G415</f>
        <v>0</v>
      </c>
      <c r="F415" s="320">
        <v>0</v>
      </c>
      <c r="G415" s="321">
        <v>0</v>
      </c>
      <c r="H415" s="320">
        <v>0</v>
      </c>
      <c r="I415" s="323">
        <v>0</v>
      </c>
      <c r="J415" s="324">
        <v>0</v>
      </c>
      <c r="K415" s="325">
        <f>SUM(B415:E415)+SUM(H415:J415)</f>
        <v>0</v>
      </c>
    </row>
    <row r="416" spans="1:11">
      <c r="A416" s="329" t="s">
        <v>240</v>
      </c>
      <c r="B416" s="320"/>
      <c r="C416" s="321">
        <v>0</v>
      </c>
      <c r="D416" s="322">
        <v>0</v>
      </c>
      <c r="E416" s="321">
        <f>F416+G416</f>
        <v>0</v>
      </c>
      <c r="F416" s="320">
        <v>0</v>
      </c>
      <c r="G416" s="321">
        <v>0</v>
      </c>
      <c r="H416" s="320">
        <v>0</v>
      </c>
      <c r="I416" s="323">
        <v>0</v>
      </c>
      <c r="J416" s="324">
        <v>0</v>
      </c>
      <c r="K416" s="325">
        <f>SUM(B416:E416)+SUM(H416:J416)</f>
        <v>0</v>
      </c>
    </row>
    <row r="417" spans="1:11" ht="25.5" customHeight="1" thickBot="1">
      <c r="A417" s="330" t="s">
        <v>241</v>
      </c>
      <c r="B417" s="320">
        <v>0</v>
      </c>
      <c r="C417" s="321">
        <v>0</v>
      </c>
      <c r="D417" s="322">
        <v>0</v>
      </c>
      <c r="E417" s="321">
        <v>0</v>
      </c>
      <c r="F417" s="320">
        <v>0</v>
      </c>
      <c r="G417" s="321">
        <v>0</v>
      </c>
      <c r="H417" s="320">
        <v>0</v>
      </c>
      <c r="I417" s="323">
        <v>0</v>
      </c>
      <c r="J417" s="324">
        <v>0</v>
      </c>
      <c r="K417" s="327">
        <f>SUM(B417:E417)+SUM(H417:J417)</f>
        <v>0</v>
      </c>
    </row>
    <row r="418" spans="1:11" ht="19.5" customHeight="1" thickBot="1">
      <c r="A418" s="331" t="s">
        <v>54</v>
      </c>
      <c r="B418" s="332">
        <f t="shared" ref="B418:K418" si="16">B407+B408-B412</f>
        <v>0</v>
      </c>
      <c r="C418" s="332">
        <f t="shared" si="16"/>
        <v>0</v>
      </c>
      <c r="D418" s="332">
        <f t="shared" si="16"/>
        <v>0</v>
      </c>
      <c r="E418" s="332">
        <f t="shared" si="16"/>
        <v>0</v>
      </c>
      <c r="F418" s="332">
        <f>F407+F408-F412</f>
        <v>0</v>
      </c>
      <c r="G418" s="332">
        <f t="shared" si="16"/>
        <v>0</v>
      </c>
      <c r="H418" s="332">
        <f t="shared" si="16"/>
        <v>0</v>
      </c>
      <c r="I418" s="332">
        <f t="shared" si="16"/>
        <v>0</v>
      </c>
      <c r="J418" s="332">
        <f t="shared" si="16"/>
        <v>0</v>
      </c>
      <c r="K418" s="332">
        <f t="shared" si="16"/>
        <v>0</v>
      </c>
    </row>
    <row r="420" spans="1:11" ht="14.4">
      <c r="A420" s="673" t="s">
        <v>242</v>
      </c>
      <c r="B420" s="644"/>
      <c r="C420" s="644"/>
    </row>
    <row r="421" spans="1:11" ht="14.4" thickBot="1">
      <c r="A421" s="461"/>
      <c r="B421" s="462"/>
      <c r="C421" s="462"/>
      <c r="E421" s="333"/>
      <c r="F421" s="333"/>
      <c r="G421" s="333"/>
      <c r="H421" s="333"/>
      <c r="I421" s="333"/>
    </row>
    <row r="422" spans="1:11" ht="31.8" thickBot="1">
      <c r="A422" s="686" t="s">
        <v>104</v>
      </c>
      <c r="B422" s="687"/>
      <c r="C422" s="463" t="s">
        <v>53</v>
      </c>
      <c r="D422" s="335" t="s">
        <v>109</v>
      </c>
      <c r="E422" s="241"/>
      <c r="F422" s="241"/>
      <c r="G422" s="241"/>
      <c r="H422" s="241"/>
      <c r="I422" s="241"/>
    </row>
    <row r="423" spans="1:11">
      <c r="A423" s="688" t="s">
        <v>243</v>
      </c>
      <c r="B423" s="689"/>
      <c r="C423" s="336">
        <v>6395.82</v>
      </c>
      <c r="D423" s="336">
        <v>7829.73</v>
      </c>
      <c r="E423" s="337"/>
      <c r="F423" s="337"/>
      <c r="G423" s="337"/>
      <c r="H423" s="337"/>
      <c r="I423" s="337"/>
    </row>
    <row r="424" spans="1:11">
      <c r="A424" s="690" t="s">
        <v>244</v>
      </c>
      <c r="B424" s="691"/>
      <c r="C424" s="338">
        <v>8030.13</v>
      </c>
      <c r="D424" s="338">
        <v>9191.18</v>
      </c>
      <c r="E424" s="339"/>
      <c r="F424" s="339"/>
      <c r="G424" s="339"/>
      <c r="H424" s="339"/>
      <c r="I424" s="339"/>
    </row>
    <row r="425" spans="1:11">
      <c r="A425" s="690" t="s">
        <v>245</v>
      </c>
      <c r="B425" s="691"/>
      <c r="C425" s="338">
        <v>0</v>
      </c>
      <c r="D425" s="338">
        <v>0</v>
      </c>
      <c r="E425" s="340"/>
      <c r="F425" s="340"/>
      <c r="G425" s="340"/>
      <c r="H425" s="340"/>
      <c r="I425" s="340"/>
    </row>
    <row r="426" spans="1:11">
      <c r="A426" s="692" t="s">
        <v>246</v>
      </c>
      <c r="B426" s="693"/>
      <c r="C426" s="341">
        <f>C427+C430+C431+C432+C433</f>
        <v>17176624.159999996</v>
      </c>
      <c r="D426" s="341">
        <f>D427+D430+D431+D432+D433</f>
        <v>25609445.789999999</v>
      </c>
    </row>
    <row r="427" spans="1:11">
      <c r="A427" s="712" t="s">
        <v>247</v>
      </c>
      <c r="B427" s="713"/>
      <c r="C427" s="342">
        <f>C428-C429</f>
        <v>0</v>
      </c>
      <c r="D427" s="342">
        <f>D428-D429</f>
        <v>0</v>
      </c>
    </row>
    <row r="428" spans="1:11">
      <c r="A428" s="714" t="s">
        <v>248</v>
      </c>
      <c r="B428" s="715"/>
      <c r="C428" s="343">
        <v>0</v>
      </c>
      <c r="D428" s="343">
        <v>0</v>
      </c>
    </row>
    <row r="429" spans="1:11" ht="25.5" customHeight="1">
      <c r="A429" s="714" t="s">
        <v>249</v>
      </c>
      <c r="B429" s="715"/>
      <c r="C429" s="343">
        <v>0</v>
      </c>
      <c r="D429" s="343">
        <v>0</v>
      </c>
    </row>
    <row r="430" spans="1:11">
      <c r="A430" s="700" t="s">
        <v>250</v>
      </c>
      <c r="B430" s="701"/>
      <c r="C430" s="206">
        <v>356635.33</v>
      </c>
      <c r="D430" s="206">
        <v>264867.33</v>
      </c>
    </row>
    <row r="431" spans="1:11">
      <c r="A431" s="700" t="s">
        <v>251</v>
      </c>
      <c r="B431" s="701"/>
      <c r="C431" s="206">
        <v>16649647.699999999</v>
      </c>
      <c r="D431" s="206">
        <f>25037506.78+3206.34</f>
        <v>25040713.120000001</v>
      </c>
    </row>
    <row r="432" spans="1:11">
      <c r="A432" s="700" t="s">
        <v>252</v>
      </c>
      <c r="B432" s="701"/>
      <c r="C432" s="206">
        <v>0</v>
      </c>
      <c r="D432" s="206">
        <v>0</v>
      </c>
    </row>
    <row r="433" spans="1:5">
      <c r="A433" s="700" t="s">
        <v>15</v>
      </c>
      <c r="B433" s="701"/>
      <c r="C433" s="206">
        <v>170341.13</v>
      </c>
      <c r="D433" s="206">
        <f>101785.14+202080.2</f>
        <v>303865.34000000003</v>
      </c>
    </row>
    <row r="434" spans="1:5" ht="24.75" customHeight="1" thickBot="1">
      <c r="A434" s="702" t="s">
        <v>253</v>
      </c>
      <c r="B434" s="703"/>
      <c r="C434" s="338">
        <v>0</v>
      </c>
      <c r="D434" s="338">
        <v>0</v>
      </c>
    </row>
    <row r="435" spans="1:5" ht="16.2" thickBot="1">
      <c r="A435" s="704" t="s">
        <v>100</v>
      </c>
      <c r="B435" s="705"/>
      <c r="C435" s="210">
        <f>SUM(C423+C424+C425+C426+C434)</f>
        <v>17191050.109999996</v>
      </c>
      <c r="D435" s="210">
        <f>SUM(D423+D424+D425+D426+D434)</f>
        <v>25626466.699999999</v>
      </c>
    </row>
    <row r="438" spans="1:5" s="259" customFormat="1" ht="14.4" hidden="1">
      <c r="A438" s="706" t="s">
        <v>254</v>
      </c>
      <c r="B438" s="707"/>
      <c r="C438" s="707"/>
      <c r="D438" s="529"/>
      <c r="E438" s="529"/>
    </row>
    <row r="439" spans="1:5" ht="14.4" hidden="1" thickBot="1">
      <c r="A439" s="333"/>
      <c r="B439" s="333"/>
      <c r="C439" s="333"/>
      <c r="D439" s="333"/>
    </row>
    <row r="440" spans="1:5" ht="33.75" hidden="1" customHeight="1">
      <c r="A440" s="344"/>
      <c r="B440" s="708" t="s">
        <v>255</v>
      </c>
      <c r="C440" s="708"/>
      <c r="D440" s="708"/>
      <c r="E440" s="709"/>
    </row>
    <row r="441" spans="1:5" hidden="1">
      <c r="A441" s="345" t="s">
        <v>256</v>
      </c>
      <c r="B441" s="73" t="s">
        <v>257</v>
      </c>
      <c r="C441" s="710" t="s">
        <v>258</v>
      </c>
      <c r="D441" s="710"/>
      <c r="E441" s="711"/>
    </row>
    <row r="442" spans="1:5" ht="14.4" hidden="1" thickBot="1">
      <c r="A442" s="346"/>
      <c r="B442" s="347"/>
      <c r="C442" s="347" t="s">
        <v>259</v>
      </c>
      <c r="D442" s="347" t="s">
        <v>260</v>
      </c>
      <c r="E442" s="348" t="s">
        <v>261</v>
      </c>
    </row>
    <row r="443" spans="1:5" hidden="1">
      <c r="A443" s="349" t="s">
        <v>262</v>
      </c>
      <c r="B443" s="350">
        <v>0</v>
      </c>
      <c r="C443" s="351"/>
      <c r="D443" s="351"/>
      <c r="E443" s="352"/>
    </row>
    <row r="444" spans="1:5" ht="14.4" hidden="1" thickBot="1">
      <c r="A444" s="353" t="s">
        <v>89</v>
      </c>
      <c r="B444" s="354">
        <f>B443</f>
        <v>0</v>
      </c>
      <c r="C444" s="354">
        <f>C443</f>
        <v>0</v>
      </c>
      <c r="D444" s="354">
        <f>D443</f>
        <v>0</v>
      </c>
      <c r="E444" s="355">
        <f>E443</f>
        <v>0</v>
      </c>
    </row>
    <row r="447" spans="1:5" ht="29.25" hidden="1" customHeight="1">
      <c r="A447" s="706" t="s">
        <v>263</v>
      </c>
      <c r="B447" s="707"/>
      <c r="C447" s="707"/>
      <c r="D447" s="727"/>
      <c r="E447" s="727"/>
    </row>
    <row r="448" spans="1:5" ht="14.4" hidden="1" thickBot="1">
      <c r="A448" s="199"/>
      <c r="B448" s="199"/>
      <c r="C448" s="199"/>
    </row>
    <row r="449" spans="1:4" ht="14.4" hidden="1" thickBot="1">
      <c r="A449" s="574" t="s">
        <v>264</v>
      </c>
      <c r="B449" s="576"/>
      <c r="C449" s="224" t="s">
        <v>265</v>
      </c>
    </row>
    <row r="450" spans="1:4" hidden="1">
      <c r="A450" s="728"/>
      <c r="B450" s="729"/>
      <c r="C450" s="356"/>
    </row>
    <row r="451" spans="1:4" ht="51" hidden="1" customHeight="1">
      <c r="A451" s="730" t="s">
        <v>266</v>
      </c>
      <c r="B451" s="731"/>
      <c r="C451" s="357"/>
    </row>
    <row r="452" spans="1:4" ht="14.4" hidden="1" thickBot="1">
      <c r="A452" s="732"/>
      <c r="B452" s="733"/>
      <c r="C452" s="356"/>
    </row>
    <row r="453" spans="1:4" ht="14.4" hidden="1" thickBot="1">
      <c r="A453" s="734" t="s">
        <v>140</v>
      </c>
      <c r="B453" s="735"/>
      <c r="C453" s="358">
        <f>C451</f>
        <v>0</v>
      </c>
    </row>
    <row r="456" spans="1:4">
      <c r="A456" s="333" t="s">
        <v>267</v>
      </c>
      <c r="B456" s="333"/>
      <c r="C456" s="333"/>
      <c r="D456" s="333"/>
    </row>
    <row r="457" spans="1:4" ht="14.4" thickBot="1">
      <c r="A457" s="241"/>
      <c r="B457" s="241"/>
      <c r="C457" s="241"/>
      <c r="D457" s="241"/>
    </row>
    <row r="458" spans="1:4" ht="14.4" thickBot="1">
      <c r="A458" s="359" t="s">
        <v>268</v>
      </c>
      <c r="B458" s="360"/>
      <c r="C458" s="360"/>
      <c r="D458" s="361"/>
    </row>
    <row r="459" spans="1:4" ht="14.4" thickBot="1">
      <c r="A459" s="716" t="s">
        <v>53</v>
      </c>
      <c r="B459" s="717"/>
      <c r="C459" s="718" t="s">
        <v>269</v>
      </c>
      <c r="D459" s="719"/>
    </row>
    <row r="460" spans="1:4" ht="15.75" customHeight="1" thickBot="1">
      <c r="A460" s="736">
        <v>0</v>
      </c>
      <c r="B460" s="737"/>
      <c r="C460" s="737">
        <v>0</v>
      </c>
      <c r="D460" s="738"/>
    </row>
    <row r="461" spans="1:4" ht="14.4" thickBot="1">
      <c r="A461" s="739"/>
      <c r="B461" s="740"/>
      <c r="C461" s="740"/>
      <c r="D461" s="741"/>
    </row>
    <row r="463" spans="1:4" ht="14.4">
      <c r="A463" s="720" t="s">
        <v>270</v>
      </c>
      <c r="B463" s="720"/>
      <c r="C463" s="720"/>
      <c r="D463" s="721"/>
    </row>
    <row r="464" spans="1:4" ht="14.25" customHeight="1">
      <c r="A464" s="722" t="s">
        <v>271</v>
      </c>
      <c r="B464" s="722"/>
      <c r="C464" s="722"/>
      <c r="D464" s="362"/>
    </row>
    <row r="465" spans="1:4" ht="14.4" thickBot="1">
      <c r="A465" s="363"/>
      <c r="B465" s="364"/>
      <c r="C465" s="364"/>
      <c r="D465" s="362"/>
    </row>
    <row r="466" spans="1:4" ht="16.2" thickBot="1">
      <c r="A466" s="723" t="s">
        <v>52</v>
      </c>
      <c r="B466" s="724"/>
      <c r="C466" s="365" t="s">
        <v>272</v>
      </c>
      <c r="D466" s="365" t="s">
        <v>273</v>
      </c>
    </row>
    <row r="467" spans="1:4">
      <c r="A467" s="725" t="s">
        <v>274</v>
      </c>
      <c r="B467" s="726"/>
      <c r="C467" s="366">
        <v>0</v>
      </c>
      <c r="D467" s="367">
        <v>0</v>
      </c>
    </row>
    <row r="468" spans="1:4">
      <c r="A468" s="751" t="s">
        <v>275</v>
      </c>
      <c r="B468" s="752"/>
      <c r="C468" s="368">
        <v>0</v>
      </c>
      <c r="D468" s="369">
        <v>0</v>
      </c>
    </row>
    <row r="469" spans="1:4">
      <c r="A469" s="753" t="s">
        <v>276</v>
      </c>
      <c r="B469" s="754"/>
      <c r="C469" s="370"/>
      <c r="D469" s="371"/>
    </row>
    <row r="470" spans="1:4">
      <c r="A470" s="755" t="s">
        <v>277</v>
      </c>
      <c r="B470" s="756"/>
      <c r="C470" s="368">
        <v>0</v>
      </c>
      <c r="D470" s="369">
        <v>0</v>
      </c>
    </row>
    <row r="471" spans="1:4" ht="13.5" customHeight="1" thickBot="1">
      <c r="A471" s="757" t="s">
        <v>278</v>
      </c>
      <c r="B471" s="758"/>
      <c r="C471" s="372">
        <v>0</v>
      </c>
      <c r="D471" s="373">
        <v>0</v>
      </c>
    </row>
    <row r="479" spans="1:4">
      <c r="A479" s="374" t="s">
        <v>279</v>
      </c>
      <c r="B479" s="374"/>
      <c r="C479" s="374"/>
    </row>
    <row r="480" spans="1:4" ht="14.4" thickBot="1">
      <c r="A480" s="375"/>
      <c r="B480" s="180"/>
      <c r="C480" s="180"/>
    </row>
    <row r="481" spans="1:3" ht="27" thickBot="1">
      <c r="A481" s="376"/>
      <c r="B481" s="377" t="s">
        <v>280</v>
      </c>
      <c r="C481" s="202" t="s">
        <v>281</v>
      </c>
    </row>
    <row r="482" spans="1:3" ht="14.4" thickBot="1">
      <c r="A482" s="378" t="s">
        <v>282</v>
      </c>
      <c r="B482" s="379">
        <f>B483+B488</f>
        <v>0</v>
      </c>
      <c r="C482" s="379">
        <f>C483+C488</f>
        <v>0</v>
      </c>
    </row>
    <row r="483" spans="1:3">
      <c r="A483" s="380" t="s">
        <v>283</v>
      </c>
      <c r="B483" s="381">
        <f>SUM(B485:B487)</f>
        <v>0</v>
      </c>
      <c r="C483" s="381">
        <f>SUM(C485:C487)</f>
        <v>0</v>
      </c>
    </row>
    <row r="484" spans="1:3">
      <c r="A484" s="382" t="s">
        <v>56</v>
      </c>
      <c r="B484" s="383">
        <v>0</v>
      </c>
      <c r="C484" s="384">
        <v>0</v>
      </c>
    </row>
    <row r="485" spans="1:3">
      <c r="A485" s="382"/>
      <c r="B485" s="383">
        <v>0</v>
      </c>
      <c r="C485" s="384">
        <v>0</v>
      </c>
    </row>
    <row r="486" spans="1:3">
      <c r="A486" s="382"/>
      <c r="B486" s="383">
        <v>0</v>
      </c>
      <c r="C486" s="384">
        <v>0</v>
      </c>
    </row>
    <row r="487" spans="1:3" ht="14.4" thickBot="1">
      <c r="A487" s="385"/>
      <c r="B487" s="383">
        <v>0</v>
      </c>
      <c r="C487" s="384">
        <v>0</v>
      </c>
    </row>
    <row r="488" spans="1:3">
      <c r="A488" s="380" t="s">
        <v>284</v>
      </c>
      <c r="B488" s="381">
        <f>SUM(B490:B492)</f>
        <v>0</v>
      </c>
      <c r="C488" s="381">
        <f>SUM(C490:C492)</f>
        <v>0</v>
      </c>
    </row>
    <row r="489" spans="1:3">
      <c r="A489" s="382" t="s">
        <v>56</v>
      </c>
      <c r="B489" s="388">
        <v>0</v>
      </c>
      <c r="C489" s="389">
        <v>0</v>
      </c>
    </row>
    <row r="490" spans="1:3">
      <c r="A490" s="390"/>
      <c r="B490" s="388">
        <v>0</v>
      </c>
      <c r="C490" s="389">
        <v>0</v>
      </c>
    </row>
    <row r="491" spans="1:3">
      <c r="A491" s="390"/>
      <c r="B491" s="388">
        <v>0</v>
      </c>
      <c r="C491" s="389">
        <v>0</v>
      </c>
    </row>
    <row r="492" spans="1:3" ht="14.4" thickBot="1">
      <c r="A492" s="391"/>
      <c r="B492" s="388">
        <v>0</v>
      </c>
      <c r="C492" s="389">
        <v>0</v>
      </c>
    </row>
    <row r="493" spans="1:3" ht="14.4" thickBot="1">
      <c r="A493" s="378" t="s">
        <v>285</v>
      </c>
      <c r="B493" s="379">
        <f>B494+B499</f>
        <v>0</v>
      </c>
      <c r="C493" s="379">
        <f>C494+C499</f>
        <v>0</v>
      </c>
    </row>
    <row r="494" spans="1:3">
      <c r="A494" s="392" t="s">
        <v>283</v>
      </c>
      <c r="B494" s="388">
        <f>SUM(B496:B498)</f>
        <v>0</v>
      </c>
      <c r="C494" s="388">
        <f>SUM(C496:C498)</f>
        <v>0</v>
      </c>
    </row>
    <row r="495" spans="1:3">
      <c r="A495" s="390" t="s">
        <v>56</v>
      </c>
      <c r="B495" s="383">
        <v>0</v>
      </c>
      <c r="C495" s="384">
        <v>0</v>
      </c>
    </row>
    <row r="496" spans="1:3">
      <c r="A496" s="390"/>
      <c r="B496" s="383">
        <v>0</v>
      </c>
      <c r="C496" s="384">
        <v>0</v>
      </c>
    </row>
    <row r="497" spans="1:9">
      <c r="A497" s="390"/>
      <c r="B497" s="383">
        <v>0</v>
      </c>
      <c r="C497" s="384">
        <v>0</v>
      </c>
    </row>
    <row r="498" spans="1:9" ht="14.4" thickBot="1">
      <c r="A498" s="391"/>
      <c r="B498" s="383">
        <v>0</v>
      </c>
      <c r="C498" s="384">
        <v>0</v>
      </c>
    </row>
    <row r="499" spans="1:9">
      <c r="A499" s="393" t="s">
        <v>284</v>
      </c>
      <c r="B499" s="394">
        <f>SUM(B501:B503)</f>
        <v>0</v>
      </c>
      <c r="C499" s="394">
        <f>SUM(C501:C503)</f>
        <v>0</v>
      </c>
    </row>
    <row r="500" spans="1:9">
      <c r="A500" s="390" t="s">
        <v>56</v>
      </c>
      <c r="B500" s="383">
        <v>0</v>
      </c>
      <c r="C500" s="383">
        <v>0</v>
      </c>
    </row>
    <row r="501" spans="1:9">
      <c r="A501" s="395"/>
      <c r="B501" s="383">
        <v>0</v>
      </c>
      <c r="C501" s="383">
        <v>0</v>
      </c>
    </row>
    <row r="502" spans="1:9">
      <c r="A502" s="395"/>
      <c r="B502" s="383">
        <v>0</v>
      </c>
      <c r="C502" s="383">
        <v>0</v>
      </c>
    </row>
    <row r="503" spans="1:9" ht="14.4" thickBot="1">
      <c r="A503" s="396"/>
      <c r="B503" s="383">
        <v>0</v>
      </c>
      <c r="C503" s="383">
        <v>0</v>
      </c>
    </row>
    <row r="504" spans="1:9">
      <c r="A504" s="374"/>
      <c r="B504" s="374"/>
      <c r="C504" s="374"/>
    </row>
    <row r="505" spans="1:9">
      <c r="A505" s="374"/>
      <c r="B505" s="374"/>
      <c r="C505" s="374"/>
    </row>
    <row r="506" spans="1:9" ht="43.5" customHeight="1">
      <c r="A506" s="572" t="s">
        <v>286</v>
      </c>
      <c r="B506" s="572"/>
      <c r="C506" s="572"/>
      <c r="D506" s="572"/>
      <c r="E506" s="573"/>
      <c r="F506" s="573"/>
      <c r="G506" s="573"/>
      <c r="H506" s="573"/>
      <c r="I506" s="573"/>
    </row>
    <row r="507" spans="1:9" ht="15" thickBot="1">
      <c r="A507" s="397"/>
      <c r="B507" s="397"/>
      <c r="C507" s="397"/>
      <c r="D507" s="397"/>
      <c r="E507" s="10"/>
      <c r="F507" s="10"/>
      <c r="G507" s="10"/>
      <c r="H507" s="10"/>
      <c r="I507" s="10"/>
    </row>
    <row r="508" spans="1:9" ht="55.5" customHeight="1" thickBot="1">
      <c r="A508" s="617" t="s">
        <v>287</v>
      </c>
      <c r="B508" s="759"/>
      <c r="C508" s="760"/>
      <c r="D508" s="621"/>
    </row>
    <row r="509" spans="1:9" ht="24.75" customHeight="1" thickBot="1">
      <c r="A509" s="742" t="s">
        <v>53</v>
      </c>
      <c r="B509" s="743"/>
      <c r="C509" s="744" t="s">
        <v>54</v>
      </c>
      <c r="D509" s="745"/>
    </row>
    <row r="510" spans="1:9" ht="20.25" customHeight="1" thickBot="1">
      <c r="A510" s="736">
        <v>0</v>
      </c>
      <c r="B510" s="738"/>
      <c r="C510" s="746">
        <v>0</v>
      </c>
      <c r="D510" s="747"/>
    </row>
    <row r="511" spans="1:9">
      <c r="A511" s="374"/>
      <c r="B511" s="374"/>
      <c r="C511" s="374"/>
    </row>
    <row r="512" spans="1:9">
      <c r="A512" s="374"/>
      <c r="B512" s="374"/>
      <c r="C512" s="374"/>
    </row>
    <row r="513" spans="1:7">
      <c r="A513" s="374"/>
      <c r="B513" s="374"/>
      <c r="C513" s="374"/>
    </row>
    <row r="514" spans="1:7">
      <c r="A514" s="374"/>
      <c r="B514" s="374"/>
      <c r="C514" s="374"/>
    </row>
    <row r="515" spans="1:7">
      <c r="A515" s="374"/>
      <c r="B515" s="374"/>
      <c r="C515" s="374"/>
    </row>
    <row r="516" spans="1:7">
      <c r="A516" s="374"/>
      <c r="B516" s="374"/>
      <c r="C516" s="374"/>
    </row>
    <row r="517" spans="1:7">
      <c r="A517" s="374"/>
      <c r="B517" s="374"/>
      <c r="C517" s="374"/>
    </row>
    <row r="518" spans="1:7">
      <c r="A518" s="374"/>
      <c r="B518" s="374"/>
      <c r="C518" s="374"/>
    </row>
    <row r="519" spans="1:7">
      <c r="A519" s="374"/>
      <c r="B519" s="374"/>
      <c r="C519" s="374"/>
    </row>
    <row r="520" spans="1:7">
      <c r="A520" s="374" t="s">
        <v>288</v>
      </c>
      <c r="B520" s="374"/>
      <c r="C520" s="374"/>
    </row>
    <row r="521" spans="1:7">
      <c r="A521" s="592" t="s">
        <v>289</v>
      </c>
      <c r="B521" s="592"/>
      <c r="C521" s="592"/>
    </row>
    <row r="522" spans="1:7" ht="14.4" thickBot="1">
      <c r="A522" s="374"/>
      <c r="B522" s="374"/>
      <c r="C522" s="374"/>
    </row>
    <row r="523" spans="1:7" ht="23.4" thickBot="1">
      <c r="A523" s="748" t="s">
        <v>290</v>
      </c>
      <c r="B523" s="749"/>
      <c r="C523" s="749"/>
      <c r="D523" s="750"/>
      <c r="E523" s="398" t="s">
        <v>280</v>
      </c>
      <c r="F523" s="399" t="s">
        <v>281</v>
      </c>
      <c r="G523" s="400"/>
    </row>
    <row r="524" spans="1:7" ht="14.25" customHeight="1" thickBot="1">
      <c r="A524" s="767" t="s">
        <v>291</v>
      </c>
      <c r="B524" s="768"/>
      <c r="C524" s="768"/>
      <c r="D524" s="769"/>
      <c r="E524" s="401">
        <f>SUM(E525:E532)</f>
        <v>7150201.1600000001</v>
      </c>
      <c r="F524" s="401">
        <f>SUM(F525:F532)</f>
        <v>10027332.459999999</v>
      </c>
      <c r="G524" s="402"/>
    </row>
    <row r="525" spans="1:7">
      <c r="A525" s="773" t="s">
        <v>292</v>
      </c>
      <c r="B525" s="774"/>
      <c r="C525" s="774"/>
      <c r="D525" s="775"/>
      <c r="E525" s="403">
        <v>5571923.6799999997</v>
      </c>
      <c r="F525" s="403">
        <f>3382158.59+56236.53</f>
        <v>3438395.1199999996</v>
      </c>
      <c r="G525" s="157"/>
    </row>
    <row r="526" spans="1:7">
      <c r="A526" s="776" t="s">
        <v>293</v>
      </c>
      <c r="B526" s="777"/>
      <c r="C526" s="777"/>
      <c r="D526" s="778"/>
      <c r="E526" s="404">
        <v>1305452.8799999999</v>
      </c>
      <c r="F526" s="404">
        <v>1130095.1000000001</v>
      </c>
      <c r="G526" s="157"/>
    </row>
    <row r="527" spans="1:7">
      <c r="A527" s="776" t="s">
        <v>294</v>
      </c>
      <c r="B527" s="777"/>
      <c r="C527" s="777"/>
      <c r="D527" s="778"/>
      <c r="E527" s="404">
        <v>0</v>
      </c>
      <c r="F527" s="404">
        <v>5434338.7300000004</v>
      </c>
      <c r="G527" s="157"/>
    </row>
    <row r="528" spans="1:7">
      <c r="A528" s="779" t="s">
        <v>295</v>
      </c>
      <c r="B528" s="780"/>
      <c r="C528" s="780"/>
      <c r="D528" s="781"/>
      <c r="E528" s="404">
        <v>0</v>
      </c>
      <c r="F528" s="404">
        <v>0</v>
      </c>
      <c r="G528" s="157"/>
    </row>
    <row r="529" spans="1:7">
      <c r="A529" s="776" t="s">
        <v>296</v>
      </c>
      <c r="B529" s="777"/>
      <c r="C529" s="777"/>
      <c r="D529" s="778"/>
      <c r="E529" s="404">
        <v>0</v>
      </c>
      <c r="F529" s="404">
        <v>0</v>
      </c>
      <c r="G529" s="157"/>
    </row>
    <row r="530" spans="1:7">
      <c r="A530" s="761" t="s">
        <v>297</v>
      </c>
      <c r="B530" s="762"/>
      <c r="C530" s="762"/>
      <c r="D530" s="763"/>
      <c r="E530" s="404">
        <v>0</v>
      </c>
      <c r="F530" s="404">
        <v>0</v>
      </c>
      <c r="G530" s="157"/>
    </row>
    <row r="531" spans="1:7">
      <c r="A531" s="761" t="s">
        <v>298</v>
      </c>
      <c r="B531" s="762"/>
      <c r="C531" s="762"/>
      <c r="D531" s="763"/>
      <c r="E531" s="404">
        <v>159157.20000000001</v>
      </c>
      <c r="F531" s="404">
        <v>17366.41</v>
      </c>
      <c r="G531" s="157"/>
    </row>
    <row r="532" spans="1:7" ht="14.4" thickBot="1">
      <c r="A532" s="764" t="s">
        <v>299</v>
      </c>
      <c r="B532" s="765"/>
      <c r="C532" s="765"/>
      <c r="D532" s="766"/>
      <c r="E532" s="405">
        <v>113667.4</v>
      </c>
      <c r="F532" s="405">
        <v>7137.1</v>
      </c>
      <c r="G532" s="157"/>
    </row>
    <row r="533" spans="1:7" ht="14.4" thickBot="1">
      <c r="A533" s="767" t="s">
        <v>300</v>
      </c>
      <c r="B533" s="768"/>
      <c r="C533" s="768"/>
      <c r="D533" s="769"/>
      <c r="E533" s="406">
        <v>0</v>
      </c>
      <c r="F533" s="406">
        <v>1191.5899999999999</v>
      </c>
      <c r="G533" s="407"/>
    </row>
    <row r="534" spans="1:7" ht="14.4" thickBot="1">
      <c r="A534" s="770" t="s">
        <v>301</v>
      </c>
      <c r="B534" s="771"/>
      <c r="C534" s="771"/>
      <c r="D534" s="772"/>
      <c r="E534" s="408">
        <v>0</v>
      </c>
      <c r="F534" s="408">
        <v>0</v>
      </c>
      <c r="G534" s="407"/>
    </row>
    <row r="535" spans="1:7" ht="14.4" thickBot="1">
      <c r="A535" s="770" t="s">
        <v>302</v>
      </c>
      <c r="B535" s="771"/>
      <c r="C535" s="771"/>
      <c r="D535" s="772"/>
      <c r="E535" s="406">
        <v>0</v>
      </c>
      <c r="F535" s="406">
        <v>0</v>
      </c>
      <c r="G535" s="407"/>
    </row>
    <row r="536" spans="1:7" ht="14.4" thickBot="1">
      <c r="A536" s="785" t="s">
        <v>303</v>
      </c>
      <c r="B536" s="786"/>
      <c r="C536" s="786"/>
      <c r="D536" s="787"/>
      <c r="E536" s="406">
        <v>0</v>
      </c>
      <c r="F536" s="406">
        <v>0</v>
      </c>
      <c r="G536" s="407"/>
    </row>
    <row r="537" spans="1:7" ht="14.4" thickBot="1">
      <c r="A537" s="785" t="s">
        <v>304</v>
      </c>
      <c r="B537" s="786"/>
      <c r="C537" s="786"/>
      <c r="D537" s="787"/>
      <c r="E537" s="401">
        <f>SUM(E538+E546+E549+E552)</f>
        <v>41840800.380000003</v>
      </c>
      <c r="F537" s="401">
        <f>SUM(F538+F546+F549+F552)</f>
        <v>35985227.759999998</v>
      </c>
      <c r="G537" s="402"/>
    </row>
    <row r="538" spans="1:7">
      <c r="A538" s="773" t="s">
        <v>305</v>
      </c>
      <c r="B538" s="774"/>
      <c r="C538" s="774"/>
      <c r="D538" s="775"/>
      <c r="E538" s="409">
        <v>41840800.380000003</v>
      </c>
      <c r="F538" s="409">
        <v>35985227.759999998</v>
      </c>
      <c r="G538" s="410"/>
    </row>
    <row r="539" spans="1:7">
      <c r="A539" s="782" t="s">
        <v>306</v>
      </c>
      <c r="B539" s="783"/>
      <c r="C539" s="783"/>
      <c r="D539" s="784"/>
      <c r="E539" s="411">
        <v>17390801</v>
      </c>
      <c r="F539" s="411">
        <v>17274811</v>
      </c>
      <c r="G539" s="412"/>
    </row>
    <row r="540" spans="1:7">
      <c r="A540" s="782" t="s">
        <v>307</v>
      </c>
      <c r="B540" s="783"/>
      <c r="C540" s="783"/>
      <c r="D540" s="784"/>
      <c r="E540" s="411">
        <v>1100370</v>
      </c>
      <c r="F540" s="411">
        <v>1246622</v>
      </c>
      <c r="G540" s="412"/>
    </row>
    <row r="541" spans="1:7">
      <c r="A541" s="782" t="s">
        <v>308</v>
      </c>
      <c r="B541" s="783"/>
      <c r="C541" s="783"/>
      <c r="D541" s="784"/>
      <c r="E541" s="411">
        <v>0</v>
      </c>
      <c r="F541" s="411">
        <v>0</v>
      </c>
      <c r="G541" s="412"/>
    </row>
    <row r="542" spans="1:7">
      <c r="A542" s="782" t="s">
        <v>309</v>
      </c>
      <c r="B542" s="783"/>
      <c r="C542" s="783"/>
      <c r="D542" s="784"/>
      <c r="E542" s="411">
        <v>28668</v>
      </c>
      <c r="F542" s="411">
        <v>25061</v>
      </c>
      <c r="G542" s="412"/>
    </row>
    <row r="543" spans="1:7">
      <c r="A543" s="782" t="s">
        <v>310</v>
      </c>
      <c r="B543" s="783"/>
      <c r="C543" s="783"/>
      <c r="D543" s="784"/>
      <c r="E543" s="411">
        <v>10373.129999999999</v>
      </c>
      <c r="F543" s="411">
        <v>0</v>
      </c>
      <c r="G543" s="412"/>
    </row>
    <row r="544" spans="1:7">
      <c r="A544" s="782" t="s">
        <v>311</v>
      </c>
      <c r="B544" s="783"/>
      <c r="C544" s="783"/>
      <c r="D544" s="784"/>
      <c r="E544" s="411">
        <v>0</v>
      </c>
      <c r="F544" s="411">
        <v>0</v>
      </c>
      <c r="G544" s="412"/>
    </row>
    <row r="545" spans="1:7">
      <c r="A545" s="782" t="s">
        <v>312</v>
      </c>
      <c r="B545" s="783"/>
      <c r="C545" s="783"/>
      <c r="D545" s="784"/>
      <c r="E545" s="411">
        <v>23310588.25</v>
      </c>
      <c r="F545" s="411">
        <v>17438733.760000002</v>
      </c>
      <c r="G545" s="412"/>
    </row>
    <row r="546" spans="1:7">
      <c r="A546" s="761" t="s">
        <v>313</v>
      </c>
      <c r="B546" s="762"/>
      <c r="C546" s="762"/>
      <c r="D546" s="763"/>
      <c r="E546" s="413">
        <f>SUM(E547:E548)</f>
        <v>0</v>
      </c>
      <c r="F546" s="413">
        <v>0</v>
      </c>
      <c r="G546" s="410"/>
    </row>
    <row r="547" spans="1:7">
      <c r="A547" s="782" t="s">
        <v>314</v>
      </c>
      <c r="B547" s="783"/>
      <c r="C547" s="783"/>
      <c r="D547" s="784"/>
      <c r="E547" s="411">
        <v>0</v>
      </c>
      <c r="F547" s="411">
        <v>0</v>
      </c>
      <c r="G547" s="412"/>
    </row>
    <row r="548" spans="1:7">
      <c r="A548" s="782" t="s">
        <v>315</v>
      </c>
      <c r="B548" s="783"/>
      <c r="C548" s="783"/>
      <c r="D548" s="784"/>
      <c r="E548" s="411">
        <v>0</v>
      </c>
      <c r="F548" s="411">
        <v>0</v>
      </c>
      <c r="G548" s="412"/>
    </row>
    <row r="549" spans="1:7">
      <c r="A549" s="776" t="s">
        <v>316</v>
      </c>
      <c r="B549" s="777"/>
      <c r="C549" s="777"/>
      <c r="D549" s="778"/>
      <c r="E549" s="413">
        <f>SUM(E550:E551)</f>
        <v>0</v>
      </c>
      <c r="F549" s="413">
        <v>0</v>
      </c>
      <c r="G549" s="410"/>
    </row>
    <row r="550" spans="1:7">
      <c r="A550" s="782" t="s">
        <v>317</v>
      </c>
      <c r="B550" s="783"/>
      <c r="C550" s="783"/>
      <c r="D550" s="784"/>
      <c r="E550" s="411">
        <v>0</v>
      </c>
      <c r="F550" s="411">
        <v>0</v>
      </c>
      <c r="G550" s="412"/>
    </row>
    <row r="551" spans="1:7">
      <c r="A551" s="782" t="s">
        <v>318</v>
      </c>
      <c r="B551" s="783"/>
      <c r="C551" s="783"/>
      <c r="D551" s="784"/>
      <c r="E551" s="411">
        <v>0</v>
      </c>
      <c r="F551" s="411">
        <v>0</v>
      </c>
      <c r="G551" s="412"/>
    </row>
    <row r="552" spans="1:7">
      <c r="A552" s="776" t="s">
        <v>319</v>
      </c>
      <c r="B552" s="777"/>
      <c r="C552" s="777"/>
      <c r="D552" s="778"/>
      <c r="E552" s="413">
        <f>SUM(E553:E566)</f>
        <v>0</v>
      </c>
      <c r="F552" s="413">
        <v>0</v>
      </c>
      <c r="G552" s="410"/>
    </row>
    <row r="553" spans="1:7">
      <c r="A553" s="782" t="s">
        <v>320</v>
      </c>
      <c r="B553" s="783"/>
      <c r="C553" s="783"/>
      <c r="D553" s="784"/>
      <c r="E553" s="404">
        <v>0</v>
      </c>
      <c r="F553" s="404">
        <v>0</v>
      </c>
      <c r="G553" s="157"/>
    </row>
    <row r="554" spans="1:7">
      <c r="A554" s="782" t="s">
        <v>321</v>
      </c>
      <c r="B554" s="783"/>
      <c r="C554" s="783"/>
      <c r="D554" s="784"/>
      <c r="E554" s="404">
        <v>0</v>
      </c>
      <c r="F554" s="404">
        <v>0</v>
      </c>
      <c r="G554" s="157"/>
    </row>
    <row r="555" spans="1:7">
      <c r="A555" s="782" t="s">
        <v>322</v>
      </c>
      <c r="B555" s="783"/>
      <c r="C555" s="783"/>
      <c r="D555" s="784"/>
      <c r="E555" s="404">
        <v>0</v>
      </c>
      <c r="F555" s="414">
        <v>0</v>
      </c>
      <c r="G555" s="157"/>
    </row>
    <row r="556" spans="1:7">
      <c r="A556" s="782" t="s">
        <v>323</v>
      </c>
      <c r="B556" s="783"/>
      <c r="C556" s="783"/>
      <c r="D556" s="784"/>
      <c r="E556" s="404">
        <v>0</v>
      </c>
      <c r="F556" s="458">
        <v>0</v>
      </c>
      <c r="G556" s="157"/>
    </row>
    <row r="557" spans="1:7">
      <c r="A557" s="782" t="s">
        <v>324</v>
      </c>
      <c r="B557" s="783"/>
      <c r="C557" s="783"/>
      <c r="D557" s="784"/>
      <c r="E557" s="404">
        <v>0</v>
      </c>
      <c r="F557" s="458">
        <v>0</v>
      </c>
      <c r="G557" s="157"/>
    </row>
    <row r="558" spans="1:7">
      <c r="A558" s="782" t="s">
        <v>325</v>
      </c>
      <c r="B558" s="783"/>
      <c r="C558" s="783"/>
      <c r="D558" s="784"/>
      <c r="E558" s="404">
        <v>0</v>
      </c>
      <c r="F558" s="458">
        <v>0</v>
      </c>
      <c r="G558" s="157"/>
    </row>
    <row r="559" spans="1:7">
      <c r="A559" s="782" t="s">
        <v>326</v>
      </c>
      <c r="B559" s="783"/>
      <c r="C559" s="783"/>
      <c r="D559" s="784"/>
      <c r="E559" s="404">
        <v>0</v>
      </c>
      <c r="F559" s="458">
        <v>0</v>
      </c>
      <c r="G559" s="157"/>
    </row>
    <row r="560" spans="1:7">
      <c r="A560" s="782" t="s">
        <v>327</v>
      </c>
      <c r="B560" s="783"/>
      <c r="C560" s="783"/>
      <c r="D560" s="784"/>
      <c r="E560" s="404">
        <v>0</v>
      </c>
      <c r="F560" s="458">
        <v>0</v>
      </c>
      <c r="G560" s="157"/>
    </row>
    <row r="561" spans="1:7">
      <c r="A561" s="782" t="s">
        <v>328</v>
      </c>
      <c r="B561" s="783"/>
      <c r="C561" s="783"/>
      <c r="D561" s="784"/>
      <c r="E561" s="404">
        <v>0</v>
      </c>
      <c r="F561" s="458">
        <v>0</v>
      </c>
      <c r="G561" s="157"/>
    </row>
    <row r="562" spans="1:7">
      <c r="A562" s="801" t="s">
        <v>329</v>
      </c>
      <c r="B562" s="802"/>
      <c r="C562" s="802"/>
      <c r="D562" s="803"/>
      <c r="E562" s="404">
        <v>0</v>
      </c>
      <c r="F562" s="458">
        <v>0</v>
      </c>
      <c r="G562" s="157"/>
    </row>
    <row r="563" spans="1:7">
      <c r="A563" s="801" t="s">
        <v>330</v>
      </c>
      <c r="B563" s="802"/>
      <c r="C563" s="802"/>
      <c r="D563" s="803"/>
      <c r="E563" s="404">
        <v>0</v>
      </c>
      <c r="F563" s="458">
        <v>0</v>
      </c>
      <c r="G563" s="157"/>
    </row>
    <row r="564" spans="1:7">
      <c r="A564" s="801" t="s">
        <v>331</v>
      </c>
      <c r="B564" s="802"/>
      <c r="C564" s="802"/>
      <c r="D564" s="803"/>
      <c r="E564" s="404">
        <v>0</v>
      </c>
      <c r="F564" s="458">
        <v>0</v>
      </c>
      <c r="G564" s="157"/>
    </row>
    <row r="565" spans="1:7">
      <c r="A565" s="804" t="s">
        <v>332</v>
      </c>
      <c r="B565" s="805"/>
      <c r="C565" s="805"/>
      <c r="D565" s="806"/>
      <c r="E565" s="404">
        <v>0</v>
      </c>
      <c r="F565" s="458">
        <v>0</v>
      </c>
      <c r="G565" s="157"/>
    </row>
    <row r="566" spans="1:7" ht="14.4" thickBot="1">
      <c r="A566" s="788" t="s">
        <v>333</v>
      </c>
      <c r="B566" s="789"/>
      <c r="C566" s="789"/>
      <c r="D566" s="790"/>
      <c r="E566" s="404">
        <v>0</v>
      </c>
      <c r="F566" s="458">
        <v>0</v>
      </c>
      <c r="G566" s="157"/>
    </row>
    <row r="567" spans="1:7" ht="14.4" thickBot="1">
      <c r="A567" s="791" t="s">
        <v>334</v>
      </c>
      <c r="B567" s="792"/>
      <c r="C567" s="792"/>
      <c r="D567" s="793"/>
      <c r="E567" s="415">
        <f>SUM(E524+E533+E534+E535+E536+E537)</f>
        <v>48991001.540000007</v>
      </c>
      <c r="F567" s="415">
        <f>SUM(F524+F533+F534+F535+F536+F537)</f>
        <v>46013751.809999995</v>
      </c>
      <c r="G567" s="402"/>
    </row>
    <row r="569" spans="1:7" ht="14.4">
      <c r="A569" s="527" t="s">
        <v>335</v>
      </c>
      <c r="B569" s="529"/>
      <c r="C569" s="529"/>
      <c r="D569" s="529"/>
    </row>
    <row r="570" spans="1:7" ht="14.4" thickBot="1">
      <c r="A570" s="374"/>
      <c r="B570" s="374"/>
      <c r="C570" s="199"/>
    </row>
    <row r="571" spans="1:7" ht="15.6">
      <c r="A571" s="794" t="s">
        <v>336</v>
      </c>
      <c r="B571" s="795"/>
      <c r="C571" s="796" t="s">
        <v>280</v>
      </c>
      <c r="D571" s="796" t="s">
        <v>281</v>
      </c>
    </row>
    <row r="572" spans="1:7" ht="14.4" thickBot="1">
      <c r="A572" s="799"/>
      <c r="B572" s="800"/>
      <c r="C572" s="797"/>
      <c r="D572" s="798"/>
    </row>
    <row r="573" spans="1:7">
      <c r="A573" s="813" t="s">
        <v>337</v>
      </c>
      <c r="B573" s="814"/>
      <c r="C573" s="389">
        <v>8850138.6400000006</v>
      </c>
      <c r="D573" s="389">
        <v>8713428.2100000009</v>
      </c>
    </row>
    <row r="574" spans="1:7">
      <c r="A574" s="648" t="s">
        <v>338</v>
      </c>
      <c r="B574" s="649"/>
      <c r="C574" s="384">
        <v>0</v>
      </c>
      <c r="D574" s="384">
        <v>0</v>
      </c>
    </row>
    <row r="575" spans="1:7">
      <c r="A575" s="652" t="s">
        <v>339</v>
      </c>
      <c r="B575" s="653"/>
      <c r="C575" s="384">
        <f>13550879.6+48985.6</f>
        <v>13599865.199999999</v>
      </c>
      <c r="D575" s="384">
        <v>14885349.23</v>
      </c>
    </row>
    <row r="576" spans="1:7">
      <c r="A576" s="807" t="s">
        <v>340</v>
      </c>
      <c r="B576" s="808"/>
      <c r="C576" s="384">
        <v>0</v>
      </c>
      <c r="D576" s="384">
        <v>0</v>
      </c>
    </row>
    <row r="577" spans="1:6" ht="38.25" customHeight="1">
      <c r="A577" s="650" t="s">
        <v>341</v>
      </c>
      <c r="B577" s="651"/>
      <c r="C577" s="384">
        <v>106598.79</v>
      </c>
      <c r="D577" s="384">
        <v>118632.27</v>
      </c>
    </row>
    <row r="578" spans="1:6" ht="24.75" customHeight="1">
      <c r="A578" s="650" t="s">
        <v>342</v>
      </c>
      <c r="B578" s="651"/>
      <c r="C578" s="384">
        <v>19720.150000000001</v>
      </c>
      <c r="D578" s="384">
        <v>28432.14</v>
      </c>
    </row>
    <row r="579" spans="1:6">
      <c r="A579" s="650" t="s">
        <v>343</v>
      </c>
      <c r="B579" s="651"/>
      <c r="C579" s="384">
        <v>0</v>
      </c>
      <c r="D579" s="384">
        <v>0</v>
      </c>
    </row>
    <row r="580" spans="1:6" ht="21.75" customHeight="1">
      <c r="A580" s="712" t="s">
        <v>344</v>
      </c>
      <c r="B580" s="713"/>
      <c r="C580" s="384">
        <v>108585.25</v>
      </c>
      <c r="D580" s="384">
        <v>188127.95</v>
      </c>
    </row>
    <row r="581" spans="1:6" ht="24" customHeight="1">
      <c r="A581" s="807" t="s">
        <v>345</v>
      </c>
      <c r="B581" s="808"/>
      <c r="C581" s="384">
        <v>42450</v>
      </c>
      <c r="D581" s="384">
        <v>33675</v>
      </c>
    </row>
    <row r="582" spans="1:6" ht="14.4" thickBot="1">
      <c r="A582" s="809" t="s">
        <v>15</v>
      </c>
      <c r="B582" s="810"/>
      <c r="C582" s="417">
        <v>0</v>
      </c>
      <c r="D582" s="417">
        <v>0</v>
      </c>
    </row>
    <row r="583" spans="1:6" ht="16.2" thickBot="1">
      <c r="A583" s="811" t="s">
        <v>89</v>
      </c>
      <c r="B583" s="812"/>
      <c r="C583" s="418">
        <f>SUM(C573:C582)</f>
        <v>22727358.029999997</v>
      </c>
      <c r="D583" s="418">
        <f>SUM(D573:D582)</f>
        <v>23967644.800000001</v>
      </c>
    </row>
    <row r="586" spans="1:6">
      <c r="A586" s="592" t="s">
        <v>346</v>
      </c>
      <c r="B586" s="592"/>
      <c r="C586" s="592"/>
    </row>
    <row r="587" spans="1:6" ht="14.4" thickBot="1">
      <c r="A587" s="374"/>
      <c r="B587" s="374"/>
      <c r="C587" s="374"/>
    </row>
    <row r="588" spans="1:6" ht="27" thickBot="1">
      <c r="A588" s="824" t="s">
        <v>347</v>
      </c>
      <c r="B588" s="825"/>
      <c r="C588" s="825"/>
      <c r="D588" s="826"/>
      <c r="E588" s="377" t="s">
        <v>280</v>
      </c>
      <c r="F588" s="202" t="s">
        <v>281</v>
      </c>
    </row>
    <row r="589" spans="1:6" ht="14.4" thickBot="1">
      <c r="A589" s="632" t="s">
        <v>348</v>
      </c>
      <c r="B589" s="827"/>
      <c r="C589" s="827"/>
      <c r="D589" s="828"/>
      <c r="E589" s="419">
        <f>E590+E591+E592</f>
        <v>5369566.0099999998</v>
      </c>
      <c r="F589" s="419">
        <f>F590+F591+F592</f>
        <v>84595142.699999988</v>
      </c>
    </row>
    <row r="590" spans="1:6">
      <c r="A590" s="829" t="s">
        <v>349</v>
      </c>
      <c r="B590" s="830"/>
      <c r="C590" s="830"/>
      <c r="D590" s="831"/>
      <c r="E590" s="420">
        <v>5325487.8</v>
      </c>
      <c r="F590" s="420">
        <v>32191000</v>
      </c>
    </row>
    <row r="591" spans="1:6">
      <c r="A591" s="832" t="s">
        <v>350</v>
      </c>
      <c r="B591" s="833"/>
      <c r="C591" s="833"/>
      <c r="D591" s="834"/>
      <c r="E591" s="422">
        <v>4349.62</v>
      </c>
      <c r="F591" s="422">
        <v>0</v>
      </c>
    </row>
    <row r="592" spans="1:6" ht="14.4" thickBot="1">
      <c r="A592" s="835" t="s">
        <v>351</v>
      </c>
      <c r="B592" s="836"/>
      <c r="C592" s="836"/>
      <c r="D592" s="837"/>
      <c r="E592" s="423">
        <v>39728.589999999997</v>
      </c>
      <c r="F592" s="423">
        <f>11652471.42-1205.04+2164.06+46850338.89-6099626.63</f>
        <v>52404142.699999996</v>
      </c>
    </row>
    <row r="593" spans="1:6" ht="14.4" thickBot="1">
      <c r="A593" s="838" t="s">
        <v>352</v>
      </c>
      <c r="B593" s="839"/>
      <c r="C593" s="839"/>
      <c r="D593" s="840"/>
      <c r="E593" s="424">
        <v>0</v>
      </c>
      <c r="F593" s="424"/>
    </row>
    <row r="594" spans="1:6" ht="14.4" thickBot="1">
      <c r="A594" s="815" t="s">
        <v>353</v>
      </c>
      <c r="B594" s="816"/>
      <c r="C594" s="816"/>
      <c r="D594" s="817"/>
      <c r="E594" s="425">
        <f>SUM(E595:E604)</f>
        <v>2574601.08</v>
      </c>
      <c r="F594" s="425">
        <f>SUM(F595:F604)</f>
        <v>3519546.2699999996</v>
      </c>
    </row>
    <row r="595" spans="1:6">
      <c r="A595" s="818" t="s">
        <v>354</v>
      </c>
      <c r="B595" s="819"/>
      <c r="C595" s="819"/>
      <c r="D595" s="820"/>
      <c r="E595" s="426">
        <v>0</v>
      </c>
      <c r="F595" s="426">
        <v>0</v>
      </c>
    </row>
    <row r="596" spans="1:6">
      <c r="A596" s="821" t="s">
        <v>355</v>
      </c>
      <c r="B596" s="822"/>
      <c r="C596" s="822"/>
      <c r="D596" s="823"/>
      <c r="E596" s="427">
        <v>0</v>
      </c>
      <c r="F596" s="427">
        <v>0</v>
      </c>
    </row>
    <row r="597" spans="1:6">
      <c r="A597" s="821" t="s">
        <v>356</v>
      </c>
      <c r="B597" s="822"/>
      <c r="C597" s="822"/>
      <c r="D597" s="823"/>
      <c r="E597" s="421">
        <v>647994.5</v>
      </c>
      <c r="F597" s="421">
        <f>483827.66+382579</f>
        <v>866406.65999999992</v>
      </c>
    </row>
    <row r="598" spans="1:6">
      <c r="A598" s="821" t="s">
        <v>357</v>
      </c>
      <c r="B598" s="822"/>
      <c r="C598" s="822"/>
      <c r="D598" s="823"/>
      <c r="E598" s="422">
        <v>0</v>
      </c>
      <c r="F598" s="422">
        <v>0</v>
      </c>
    </row>
    <row r="599" spans="1:6">
      <c r="A599" s="821" t="s">
        <v>358</v>
      </c>
      <c r="B599" s="822"/>
      <c r="C599" s="822"/>
      <c r="D599" s="823"/>
      <c r="E599" s="422"/>
      <c r="F599" s="422">
        <v>0</v>
      </c>
    </row>
    <row r="600" spans="1:6">
      <c r="A600" s="821" t="s">
        <v>359</v>
      </c>
      <c r="B600" s="822"/>
      <c r="C600" s="822"/>
      <c r="D600" s="823"/>
      <c r="E600" s="428">
        <v>1205844.58</v>
      </c>
      <c r="F600" s="428">
        <v>795945.85</v>
      </c>
    </row>
    <row r="601" spans="1:6">
      <c r="A601" s="821" t="s">
        <v>360</v>
      </c>
      <c r="B601" s="822"/>
      <c r="C601" s="822"/>
      <c r="D601" s="823"/>
      <c r="E601" s="428">
        <v>141245.93</v>
      </c>
      <c r="F601" s="428">
        <v>270905.94</v>
      </c>
    </row>
    <row r="602" spans="1:6">
      <c r="A602" s="832" t="s">
        <v>361</v>
      </c>
      <c r="B602" s="833"/>
      <c r="C602" s="833"/>
      <c r="D602" s="834"/>
      <c r="E602" s="422">
        <v>0</v>
      </c>
      <c r="F602" s="422">
        <v>0</v>
      </c>
    </row>
    <row r="603" spans="1:6">
      <c r="A603" s="832" t="s">
        <v>362</v>
      </c>
      <c r="B603" s="833"/>
      <c r="C603" s="833"/>
      <c r="D603" s="834"/>
      <c r="E603" s="428">
        <v>0</v>
      </c>
      <c r="F603" s="428">
        <v>0</v>
      </c>
    </row>
    <row r="604" spans="1:6" ht="14.4" thickBot="1">
      <c r="A604" s="835" t="s">
        <v>363</v>
      </c>
      <c r="B604" s="836"/>
      <c r="C604" s="836"/>
      <c r="D604" s="837"/>
      <c r="E604" s="428">
        <v>579516.06999999995</v>
      </c>
      <c r="F604" s="428">
        <f>351092.92+58048.05+35492.29+1054564.31+44865.18+4905.58+71.1+197.18+37156.21-105</f>
        <v>1586287.82</v>
      </c>
    </row>
    <row r="605" spans="1:6" ht="14.4" thickBot="1">
      <c r="A605" s="849" t="s">
        <v>89</v>
      </c>
      <c r="B605" s="850"/>
      <c r="C605" s="850"/>
      <c r="D605" s="851"/>
      <c r="E605" s="256">
        <f>SUM(E589+E593+E594)</f>
        <v>7944167.0899999999</v>
      </c>
      <c r="F605" s="256">
        <f>SUM(F589+F593+F594)</f>
        <v>88114688.969999984</v>
      </c>
    </row>
    <row r="608" spans="1:6" ht="14.4">
      <c r="A608" s="527" t="s">
        <v>364</v>
      </c>
      <c r="B608" s="529"/>
      <c r="C608" s="529"/>
      <c r="D608" s="529"/>
    </row>
    <row r="609" spans="1:6" ht="14.4" thickBot="1">
      <c r="A609" s="374"/>
      <c r="B609" s="374"/>
      <c r="C609" s="199"/>
      <c r="D609" s="199"/>
    </row>
    <row r="610" spans="1:6" ht="27" thickBot="1">
      <c r="A610" s="564" t="s">
        <v>365</v>
      </c>
      <c r="B610" s="565"/>
      <c r="C610" s="565"/>
      <c r="D610" s="566"/>
      <c r="E610" s="377" t="s">
        <v>280</v>
      </c>
      <c r="F610" s="202" t="s">
        <v>281</v>
      </c>
    </row>
    <row r="611" spans="1:6" ht="30.75" customHeight="1" thickBot="1">
      <c r="A611" s="841" t="s">
        <v>366</v>
      </c>
      <c r="B611" s="842"/>
      <c r="C611" s="842"/>
      <c r="D611" s="843"/>
      <c r="E611" s="429">
        <v>0</v>
      </c>
      <c r="F611" s="429">
        <v>0</v>
      </c>
    </row>
    <row r="612" spans="1:6" ht="14.4" thickBot="1">
      <c r="A612" s="632" t="s">
        <v>367</v>
      </c>
      <c r="B612" s="827"/>
      <c r="C612" s="827"/>
      <c r="D612" s="828"/>
      <c r="E612" s="379">
        <f>SUM(E613+E614+E619)</f>
        <v>1552853.44</v>
      </c>
      <c r="F612" s="379">
        <f>SUM(F613+F614+F619)</f>
        <v>2964951.51</v>
      </c>
    </row>
    <row r="613" spans="1:6">
      <c r="A613" s="844" t="s">
        <v>368</v>
      </c>
      <c r="B613" s="845"/>
      <c r="C613" s="845"/>
      <c r="D613" s="846"/>
      <c r="E613" s="283">
        <v>694244.9</v>
      </c>
      <c r="F613" s="283">
        <v>321709.53000000003</v>
      </c>
    </row>
    <row r="614" spans="1:6">
      <c r="A614" s="596" t="s">
        <v>369</v>
      </c>
      <c r="B614" s="847"/>
      <c r="C614" s="847"/>
      <c r="D614" s="848"/>
      <c r="E614" s="430">
        <v>3101.25</v>
      </c>
      <c r="F614" s="430">
        <f>F617</f>
        <v>460623.39</v>
      </c>
    </row>
    <row r="615" spans="1:6">
      <c r="A615" s="595" t="s">
        <v>370</v>
      </c>
      <c r="B615" s="852"/>
      <c r="C615" s="852"/>
      <c r="D615" s="662"/>
      <c r="E615" s="431">
        <v>0</v>
      </c>
      <c r="F615" s="431">
        <v>0</v>
      </c>
    </row>
    <row r="616" spans="1:6">
      <c r="A616" s="595" t="s">
        <v>371</v>
      </c>
      <c r="B616" s="852"/>
      <c r="C616" s="852"/>
      <c r="D616" s="662"/>
      <c r="E616" s="431">
        <v>0</v>
      </c>
      <c r="F616" s="431">
        <v>0</v>
      </c>
    </row>
    <row r="617" spans="1:6">
      <c r="A617" s="595" t="s">
        <v>372</v>
      </c>
      <c r="B617" s="852"/>
      <c r="C617" s="852"/>
      <c r="D617" s="662"/>
      <c r="E617" s="383">
        <v>3101.25</v>
      </c>
      <c r="F617" s="383">
        <v>460623.39</v>
      </c>
    </row>
    <row r="618" spans="1:6">
      <c r="A618" s="595" t="s">
        <v>373</v>
      </c>
      <c r="B618" s="852"/>
      <c r="C618" s="852"/>
      <c r="D618" s="662"/>
      <c r="E618" s="383">
        <v>0</v>
      </c>
      <c r="F618" s="383">
        <v>0</v>
      </c>
    </row>
    <row r="619" spans="1:6">
      <c r="A619" s="680" t="s">
        <v>374</v>
      </c>
      <c r="B619" s="865"/>
      <c r="C619" s="865"/>
      <c r="D619" s="681"/>
      <c r="E619" s="430">
        <f>SUM(E620:E624)</f>
        <v>855507.28999999992</v>
      </c>
      <c r="F619" s="430">
        <f>SUM(F620:F624)</f>
        <v>2182618.59</v>
      </c>
    </row>
    <row r="620" spans="1:6">
      <c r="A620" s="595" t="s">
        <v>375</v>
      </c>
      <c r="B620" s="852"/>
      <c r="C620" s="852"/>
      <c r="D620" s="662"/>
      <c r="E620" s="383">
        <v>0</v>
      </c>
      <c r="F620" s="383">
        <v>0</v>
      </c>
    </row>
    <row r="621" spans="1:6">
      <c r="A621" s="595" t="s">
        <v>376</v>
      </c>
      <c r="B621" s="852"/>
      <c r="C621" s="852"/>
      <c r="D621" s="662"/>
      <c r="E621" s="383">
        <v>0</v>
      </c>
      <c r="F621" s="383">
        <v>0</v>
      </c>
    </row>
    <row r="622" spans="1:6">
      <c r="A622" s="853" t="s">
        <v>377</v>
      </c>
      <c r="B622" s="854"/>
      <c r="C622" s="854"/>
      <c r="D622" s="855"/>
      <c r="E622" s="383">
        <v>50174.46</v>
      </c>
      <c r="F622" s="383">
        <v>7249.67</v>
      </c>
    </row>
    <row r="623" spans="1:6">
      <c r="A623" s="853" t="s">
        <v>378</v>
      </c>
      <c r="B623" s="854"/>
      <c r="C623" s="854"/>
      <c r="D623" s="855"/>
      <c r="E623" s="383">
        <v>0</v>
      </c>
      <c r="F623" s="383">
        <v>0</v>
      </c>
    </row>
    <row r="624" spans="1:6" ht="14.4" thickBot="1">
      <c r="A624" s="856" t="s">
        <v>379</v>
      </c>
      <c r="B624" s="857"/>
      <c r="C624" s="857"/>
      <c r="D624" s="858"/>
      <c r="E624" s="386">
        <v>805332.83</v>
      </c>
      <c r="F624" s="386">
        <f>398789.43+7347.75+3816.84+111828.6+9318.61+514946.18+519070.62+610250.89</f>
        <v>2175368.92</v>
      </c>
    </row>
    <row r="625" spans="1:6" ht="14.4" thickBot="1">
      <c r="A625" s="859" t="s">
        <v>380</v>
      </c>
      <c r="B625" s="860"/>
      <c r="C625" s="860"/>
      <c r="D625" s="861"/>
      <c r="E625" s="432">
        <f>SUM(E611+E612)</f>
        <v>1552853.44</v>
      </c>
      <c r="F625" s="432">
        <f>SUM(F611+F612)</f>
        <v>2964951.51</v>
      </c>
    </row>
    <row r="628" spans="1:6" ht="14.4">
      <c r="A628" s="460" t="s">
        <v>381</v>
      </c>
      <c r="B628" s="2"/>
      <c r="C628" s="2"/>
    </row>
    <row r="629" spans="1:6" ht="15" thickBot="1">
      <c r="A629"/>
      <c r="B629"/>
      <c r="C629"/>
    </row>
    <row r="630" spans="1:6" ht="31.8" thickBot="1">
      <c r="A630" s="862"/>
      <c r="B630" s="863"/>
      <c r="C630" s="863"/>
      <c r="D630" s="864"/>
      <c r="E630" s="334" t="s">
        <v>280</v>
      </c>
      <c r="F630" s="433" t="s">
        <v>281</v>
      </c>
    </row>
    <row r="631" spans="1:6" ht="14.4" thickBot="1">
      <c r="A631" s="878" t="s">
        <v>382</v>
      </c>
      <c r="B631" s="879"/>
      <c r="C631" s="879"/>
      <c r="D631" s="880"/>
      <c r="E631" s="379">
        <f>SUM(E632:E633)</f>
        <v>0</v>
      </c>
      <c r="F631" s="379">
        <v>0</v>
      </c>
    </row>
    <row r="632" spans="1:6">
      <c r="A632" s="881" t="s">
        <v>383</v>
      </c>
      <c r="B632" s="882"/>
      <c r="C632" s="882"/>
      <c r="D632" s="883"/>
      <c r="E632" s="434">
        <v>0</v>
      </c>
      <c r="F632" s="434">
        <v>0</v>
      </c>
    </row>
    <row r="633" spans="1:6" ht="14.4" thickBot="1">
      <c r="A633" s="884" t="s">
        <v>384</v>
      </c>
      <c r="B633" s="885"/>
      <c r="C633" s="885"/>
      <c r="D633" s="886"/>
      <c r="E633" s="435">
        <v>0</v>
      </c>
      <c r="F633" s="435">
        <v>0</v>
      </c>
    </row>
    <row r="634" spans="1:6" ht="14.4" thickBot="1">
      <c r="A634" s="866" t="s">
        <v>385</v>
      </c>
      <c r="B634" s="867"/>
      <c r="C634" s="867"/>
      <c r="D634" s="868"/>
      <c r="E634" s="379">
        <f>SUM(E635:E636)</f>
        <v>373266.42</v>
      </c>
      <c r="F634" s="379">
        <f>SUM(F635:F636)</f>
        <v>486929.18999999994</v>
      </c>
    </row>
    <row r="635" spans="1:6" ht="22.5" customHeight="1">
      <c r="A635" s="887" t="s">
        <v>386</v>
      </c>
      <c r="B635" s="888"/>
      <c r="C635" s="888"/>
      <c r="D635" s="889"/>
      <c r="E635" s="389">
        <v>373266.42</v>
      </c>
      <c r="F635" s="389">
        <f>723192.08-236262.89</f>
        <v>486929.18999999994</v>
      </c>
    </row>
    <row r="636" spans="1:6" ht="15.75" customHeight="1" thickBot="1">
      <c r="A636" s="890" t="s">
        <v>387</v>
      </c>
      <c r="B636" s="891"/>
      <c r="C636" s="891"/>
      <c r="D636" s="892"/>
      <c r="E636" s="417">
        <v>0</v>
      </c>
      <c r="F636" s="417">
        <v>0</v>
      </c>
    </row>
    <row r="637" spans="1:6" ht="14.4" thickBot="1">
      <c r="A637" s="866" t="s">
        <v>388</v>
      </c>
      <c r="B637" s="867"/>
      <c r="C637" s="867"/>
      <c r="D637" s="868"/>
      <c r="E637" s="379">
        <f>SUM(E638:E643)</f>
        <v>2971.55</v>
      </c>
      <c r="F637" s="379">
        <f>SUM(F638:F643)</f>
        <v>250448.43000000002</v>
      </c>
    </row>
    <row r="638" spans="1:6">
      <c r="A638" s="869" t="s">
        <v>389</v>
      </c>
      <c r="B638" s="870"/>
      <c r="C638" s="870"/>
      <c r="D638" s="871"/>
      <c r="E638" s="389">
        <v>0</v>
      </c>
      <c r="F638" s="389">
        <v>0</v>
      </c>
    </row>
    <row r="639" spans="1:6">
      <c r="A639" s="872" t="s">
        <v>390</v>
      </c>
      <c r="B639" s="873"/>
      <c r="C639" s="873"/>
      <c r="D639" s="874"/>
      <c r="E639" s="389">
        <v>0</v>
      </c>
      <c r="F639" s="389">
        <v>0</v>
      </c>
    </row>
    <row r="640" spans="1:6">
      <c r="A640" s="875" t="s">
        <v>391</v>
      </c>
      <c r="B640" s="876"/>
      <c r="C640" s="876"/>
      <c r="D640" s="877"/>
      <c r="E640" s="384">
        <v>0</v>
      </c>
      <c r="F640" s="384">
        <v>0</v>
      </c>
    </row>
    <row r="641" spans="1:6">
      <c r="A641" s="875" t="s">
        <v>392</v>
      </c>
      <c r="B641" s="876"/>
      <c r="C641" s="876"/>
      <c r="D641" s="877"/>
      <c r="E641" s="417">
        <v>0</v>
      </c>
      <c r="F641" s="417">
        <v>0</v>
      </c>
    </row>
    <row r="642" spans="1:6">
      <c r="A642" s="875" t="s">
        <v>393</v>
      </c>
      <c r="B642" s="876"/>
      <c r="C642" s="876"/>
      <c r="D642" s="877"/>
      <c r="E642" s="417">
        <v>2971.55</v>
      </c>
      <c r="F642" s="417">
        <f>236262.89</f>
        <v>236262.89</v>
      </c>
    </row>
    <row r="643" spans="1:6" ht="14.4" thickBot="1">
      <c r="A643" s="896" t="s">
        <v>394</v>
      </c>
      <c r="B643" s="897"/>
      <c r="C643" s="897"/>
      <c r="D643" s="898"/>
      <c r="E643" s="417">
        <v>0</v>
      </c>
      <c r="F643" s="417">
        <v>14185.54</v>
      </c>
    </row>
    <row r="644" spans="1:6" ht="16.2" thickBot="1">
      <c r="A644" s="811" t="s">
        <v>89</v>
      </c>
      <c r="B644" s="899"/>
      <c r="C644" s="899"/>
      <c r="D644" s="812"/>
      <c r="E644" s="436">
        <f>SUM(E631+E634+E637)</f>
        <v>376237.97</v>
      </c>
      <c r="F644" s="436">
        <f>F634+F631+F637</f>
        <v>737377.62</v>
      </c>
    </row>
    <row r="647" spans="1:6">
      <c r="A647" s="592" t="s">
        <v>395</v>
      </c>
      <c r="B647" s="592"/>
      <c r="C647" s="592"/>
      <c r="D647" s="259"/>
    </row>
    <row r="648" spans="1:6" ht="14.4" thickBot="1">
      <c r="A648" s="464"/>
      <c r="B648" s="179"/>
      <c r="C648" s="179"/>
      <c r="D648" s="259"/>
    </row>
    <row r="649" spans="1:6" ht="27" thickBot="1">
      <c r="A649" s="900"/>
      <c r="B649" s="901"/>
      <c r="C649" s="901"/>
      <c r="D649" s="902"/>
      <c r="E649" s="377" t="s">
        <v>280</v>
      </c>
      <c r="F649" s="202" t="s">
        <v>281</v>
      </c>
    </row>
    <row r="650" spans="1:6" ht="14.4" thickBot="1">
      <c r="A650" s="632" t="s">
        <v>385</v>
      </c>
      <c r="B650" s="827"/>
      <c r="C650" s="827"/>
      <c r="D650" s="828"/>
      <c r="E650" s="379">
        <f>E651+E652</f>
        <v>7927.77</v>
      </c>
      <c r="F650" s="379">
        <f>F651+F652</f>
        <v>1355.36</v>
      </c>
    </row>
    <row r="651" spans="1:6">
      <c r="A651" s="818" t="s">
        <v>396</v>
      </c>
      <c r="B651" s="819"/>
      <c r="C651" s="819"/>
      <c r="D651" s="820"/>
      <c r="E651" s="434">
        <v>0</v>
      </c>
      <c r="F651" s="434">
        <v>0</v>
      </c>
    </row>
    <row r="652" spans="1:6" ht="14.4" thickBot="1">
      <c r="A652" s="893" t="s">
        <v>397</v>
      </c>
      <c r="B652" s="894"/>
      <c r="C652" s="894"/>
      <c r="D652" s="895"/>
      <c r="E652" s="387">
        <v>7927.77</v>
      </c>
      <c r="F652" s="387">
        <v>1355.36</v>
      </c>
    </row>
    <row r="653" spans="1:6" ht="14.4" thickBot="1">
      <c r="A653" s="632" t="s">
        <v>398</v>
      </c>
      <c r="B653" s="827"/>
      <c r="C653" s="827"/>
      <c r="D653" s="828"/>
      <c r="E653" s="379">
        <f>SUM(E654:E661)</f>
        <v>70068.180000000008</v>
      </c>
      <c r="F653" s="379">
        <f>SUM(F654:F661)</f>
        <v>1017923.61</v>
      </c>
    </row>
    <row r="654" spans="1:6">
      <c r="A654" s="818" t="s">
        <v>399</v>
      </c>
      <c r="B654" s="819"/>
      <c r="C654" s="819"/>
      <c r="D654" s="820"/>
      <c r="E654" s="388">
        <v>85</v>
      </c>
      <c r="F654" s="388">
        <v>0</v>
      </c>
    </row>
    <row r="655" spans="1:6">
      <c r="A655" s="821" t="s">
        <v>400</v>
      </c>
      <c r="B655" s="822"/>
      <c r="C655" s="822"/>
      <c r="D655" s="823"/>
      <c r="E655" s="383">
        <v>0</v>
      </c>
      <c r="F655" s="383">
        <v>0</v>
      </c>
    </row>
    <row r="656" spans="1:6">
      <c r="A656" s="821" t="s">
        <v>401</v>
      </c>
      <c r="B656" s="822"/>
      <c r="C656" s="822"/>
      <c r="D656" s="823"/>
      <c r="E656" s="383">
        <v>0</v>
      </c>
      <c r="F656" s="383">
        <v>0</v>
      </c>
    </row>
    <row r="657" spans="1:6">
      <c r="A657" s="832" t="s">
        <v>402</v>
      </c>
      <c r="B657" s="833"/>
      <c r="C657" s="833"/>
      <c r="D657" s="834"/>
      <c r="E657" s="383">
        <v>0</v>
      </c>
      <c r="F657" s="383">
        <v>0</v>
      </c>
    </row>
    <row r="658" spans="1:6">
      <c r="A658" s="832" t="s">
        <v>403</v>
      </c>
      <c r="B658" s="833"/>
      <c r="C658" s="833"/>
      <c r="D658" s="834"/>
      <c r="E658" s="416">
        <v>17276.240000000002</v>
      </c>
      <c r="F658" s="416">
        <v>0</v>
      </c>
    </row>
    <row r="659" spans="1:6">
      <c r="A659" s="832" t="s">
        <v>404</v>
      </c>
      <c r="B659" s="833"/>
      <c r="C659" s="833"/>
      <c r="D659" s="834"/>
      <c r="E659" s="416">
        <v>52706.94</v>
      </c>
      <c r="F659" s="416">
        <v>1017923.61</v>
      </c>
    </row>
    <row r="660" spans="1:6">
      <c r="A660" s="832" t="s">
        <v>405</v>
      </c>
      <c r="B660" s="833"/>
      <c r="C660" s="833"/>
      <c r="D660" s="834"/>
      <c r="E660" s="416">
        <v>0</v>
      </c>
      <c r="F660" s="416">
        <v>0</v>
      </c>
    </row>
    <row r="661" spans="1:6" ht="14.4" thickBot="1">
      <c r="A661" s="913" t="s">
        <v>139</v>
      </c>
      <c r="B661" s="914"/>
      <c r="C661" s="914"/>
      <c r="D661" s="915"/>
      <c r="E661" s="416">
        <v>0</v>
      </c>
      <c r="F661" s="416">
        <v>0</v>
      </c>
    </row>
    <row r="662" spans="1:6" ht="14.4" thickBot="1">
      <c r="A662" s="656"/>
      <c r="B662" s="916"/>
      <c r="C662" s="916"/>
      <c r="D662" s="657"/>
      <c r="E662" s="256">
        <f>SUM(E650+E653)</f>
        <v>77995.950000000012</v>
      </c>
      <c r="F662" s="256">
        <f>SUM(F650+F653)</f>
        <v>1019278.97</v>
      </c>
    </row>
    <row r="669" spans="1:6" ht="15.6">
      <c r="A669" s="917" t="s">
        <v>406</v>
      </c>
      <c r="B669" s="917"/>
      <c r="C669" s="917"/>
      <c r="D669" s="917"/>
      <c r="E669" s="917"/>
      <c r="F669" s="917"/>
    </row>
    <row r="670" spans="1:6" ht="14.4" thickBot="1">
      <c r="A670" s="437"/>
      <c r="B670" s="241"/>
      <c r="C670" s="241"/>
      <c r="D670" s="241"/>
      <c r="E670" s="241"/>
      <c r="F670" s="241"/>
    </row>
    <row r="671" spans="1:6" ht="14.4" thickBot="1">
      <c r="A671" s="903" t="s">
        <v>407</v>
      </c>
      <c r="B671" s="904"/>
      <c r="C671" s="906" t="s">
        <v>269</v>
      </c>
      <c r="D671" s="907"/>
      <c r="E671" s="907"/>
      <c r="F671" s="908"/>
    </row>
    <row r="672" spans="1:6" ht="14.4" thickBot="1">
      <c r="A672" s="742"/>
      <c r="B672" s="905"/>
      <c r="C672" s="438" t="s">
        <v>262</v>
      </c>
      <c r="D672" s="222" t="s">
        <v>408</v>
      </c>
      <c r="E672" s="439" t="s">
        <v>282</v>
      </c>
      <c r="F672" s="222" t="s">
        <v>285</v>
      </c>
    </row>
    <row r="673" spans="1:6">
      <c r="A673" s="909" t="s">
        <v>409</v>
      </c>
      <c r="B673" s="910"/>
      <c r="C673" s="440">
        <f>SUM(C674:C675)</f>
        <v>0</v>
      </c>
      <c r="D673" s="440">
        <f>SUM(D674:D675)</f>
        <v>17193.93</v>
      </c>
      <c r="E673" s="440">
        <v>0</v>
      </c>
      <c r="F673" s="171">
        <f>SUM(F674:F675)</f>
        <v>0</v>
      </c>
    </row>
    <row r="674" spans="1:6">
      <c r="A674" s="911" t="s">
        <v>410</v>
      </c>
      <c r="B674" s="912"/>
      <c r="C674" s="440">
        <v>0</v>
      </c>
      <c r="D674" s="171">
        <v>8487.69</v>
      </c>
      <c r="E674" s="441">
        <v>0</v>
      </c>
      <c r="F674" s="171">
        <v>0</v>
      </c>
    </row>
    <row r="675" spans="1:6">
      <c r="A675" s="911" t="s">
        <v>432</v>
      </c>
      <c r="B675" s="912"/>
      <c r="C675" s="440">
        <v>0</v>
      </c>
      <c r="D675" s="171">
        <v>8706.24</v>
      </c>
      <c r="E675" s="441">
        <v>0</v>
      </c>
      <c r="F675" s="171">
        <v>0</v>
      </c>
    </row>
    <row r="676" spans="1:6">
      <c r="A676" s="919" t="s">
        <v>411</v>
      </c>
      <c r="B676" s="920"/>
      <c r="C676" s="440">
        <v>0</v>
      </c>
      <c r="D676" s="171">
        <v>0</v>
      </c>
      <c r="E676" s="441">
        <v>0</v>
      </c>
      <c r="F676" s="171">
        <v>0</v>
      </c>
    </row>
    <row r="677" spans="1:6" ht="14.4" thickBot="1">
      <c r="A677" s="918" t="s">
        <v>412</v>
      </c>
      <c r="B677" s="616"/>
      <c r="C677" s="442">
        <v>0</v>
      </c>
      <c r="D677" s="443">
        <v>0</v>
      </c>
      <c r="E677" s="444">
        <v>0</v>
      </c>
      <c r="F677" s="443">
        <v>0</v>
      </c>
    </row>
    <row r="678" spans="1:6" ht="14.4" thickBot="1">
      <c r="A678" s="925" t="s">
        <v>140</v>
      </c>
      <c r="B678" s="926"/>
      <c r="C678" s="445">
        <f>C673+C676+C677</f>
        <v>0</v>
      </c>
      <c r="D678" s="445">
        <f>D673+D676+D677</f>
        <v>17193.93</v>
      </c>
      <c r="E678" s="445">
        <f>E673+E676+E677</f>
        <v>0</v>
      </c>
      <c r="F678" s="446">
        <f>F673+F676+F677</f>
        <v>0</v>
      </c>
    </row>
    <row r="681" spans="1:6" ht="30" customHeight="1">
      <c r="A681" s="572" t="s">
        <v>413</v>
      </c>
      <c r="B681" s="572"/>
      <c r="C681" s="572"/>
      <c r="D681" s="572"/>
      <c r="E681" s="572"/>
      <c r="F681" s="572"/>
    </row>
    <row r="683" spans="1:6">
      <c r="A683" s="927" t="s">
        <v>414</v>
      </c>
      <c r="B683" s="927"/>
      <c r="C683" s="927"/>
      <c r="D683" s="927"/>
    </row>
    <row r="684" spans="1:6" ht="14.4" thickBot="1">
      <c r="A684" s="114"/>
      <c r="B684" s="241"/>
      <c r="C684" s="241"/>
      <c r="D684" s="241"/>
    </row>
    <row r="685" spans="1:6" ht="53.4" thickBot="1">
      <c r="A685" s="611" t="s">
        <v>32</v>
      </c>
      <c r="B685" s="612"/>
      <c r="C685" s="225" t="s">
        <v>415</v>
      </c>
      <c r="D685" s="225" t="s">
        <v>416</v>
      </c>
    </row>
    <row r="686" spans="1:6" ht="14.4" thickBot="1">
      <c r="A686" s="694" t="s">
        <v>417</v>
      </c>
      <c r="B686" s="928"/>
      <c r="C686" s="290">
        <v>279</v>
      </c>
      <c r="D686" s="291">
        <v>283</v>
      </c>
    </row>
    <row r="689" spans="1:5" ht="14.4">
      <c r="A689" s="333" t="s">
        <v>418</v>
      </c>
      <c r="B689" s="10"/>
      <c r="C689" s="10"/>
      <c r="D689" s="10"/>
      <c r="E689" s="10"/>
    </row>
    <row r="690" spans="1:5" ht="16.2" thickBot="1">
      <c r="A690" s="241"/>
      <c r="B690" s="447"/>
      <c r="C690" s="447"/>
      <c r="D690" s="241"/>
      <c r="E690" s="241"/>
    </row>
    <row r="691" spans="1:5" ht="53.4" thickBot="1">
      <c r="A691" s="438" t="s">
        <v>419</v>
      </c>
      <c r="B691" s="222" t="s">
        <v>420</v>
      </c>
      <c r="C691" s="222" t="s">
        <v>155</v>
      </c>
      <c r="D691" s="118" t="s">
        <v>421</v>
      </c>
      <c r="E691" s="117" t="s">
        <v>422</v>
      </c>
    </row>
    <row r="692" spans="1:5" ht="52.8">
      <c r="A692" s="448" t="s">
        <v>86</v>
      </c>
      <c r="B692" s="465" t="s">
        <v>433</v>
      </c>
      <c r="C692" s="167">
        <v>-1146341.46</v>
      </c>
      <c r="D692" s="449" t="s">
        <v>439</v>
      </c>
      <c r="E692" s="465" t="s">
        <v>443</v>
      </c>
    </row>
    <row r="693" spans="1:5" ht="52.8">
      <c r="A693" s="448" t="s">
        <v>87</v>
      </c>
      <c r="B693" s="465" t="s">
        <v>436</v>
      </c>
      <c r="C693" s="167">
        <v>-2144177.0099999998</v>
      </c>
      <c r="D693" s="466" t="s">
        <v>440</v>
      </c>
      <c r="E693" s="465" t="s">
        <v>444</v>
      </c>
    </row>
    <row r="694" spans="1:5" ht="39.6">
      <c r="A694" s="448" t="s">
        <v>434</v>
      </c>
      <c r="B694" s="465" t="s">
        <v>437</v>
      </c>
      <c r="C694" s="167">
        <v>35965570.170000002</v>
      </c>
      <c r="D694" s="466" t="s">
        <v>441</v>
      </c>
      <c r="E694" s="465" t="s">
        <v>443</v>
      </c>
    </row>
    <row r="695" spans="1:5" s="459" customFormat="1" ht="97.5" customHeight="1">
      <c r="A695" s="448" t="s">
        <v>435</v>
      </c>
      <c r="B695" s="465" t="s">
        <v>438</v>
      </c>
      <c r="C695" s="167">
        <v>898517.91</v>
      </c>
      <c r="D695" s="466" t="s">
        <v>442</v>
      </c>
      <c r="E695" s="465" t="s">
        <v>444</v>
      </c>
    </row>
    <row r="696" spans="1:5" s="459" customFormat="1">
      <c r="A696" s="467"/>
      <c r="B696" s="468"/>
      <c r="C696" s="407"/>
      <c r="D696" s="407"/>
      <c r="E696" s="407"/>
    </row>
    <row r="697" spans="1:5" s="459" customFormat="1">
      <c r="A697" s="467"/>
      <c r="B697" s="468"/>
      <c r="C697" s="407"/>
      <c r="D697" s="407"/>
      <c r="E697" s="407"/>
    </row>
    <row r="698" spans="1:5" ht="14.4">
      <c r="A698" s="333" t="s">
        <v>423</v>
      </c>
      <c r="B698" s="450"/>
      <c r="C698" s="450"/>
      <c r="D698" s="450"/>
      <c r="E698" s="450"/>
    </row>
    <row r="699" spans="1:5" ht="16.2" thickBot="1">
      <c r="A699" s="241"/>
      <c r="B699" s="447"/>
      <c r="C699" s="447"/>
      <c r="D699" s="241"/>
      <c r="E699" s="241"/>
    </row>
    <row r="700" spans="1:5" ht="63" thickBot="1">
      <c r="A700" s="451" t="s">
        <v>445</v>
      </c>
      <c r="B700" s="452" t="s">
        <v>420</v>
      </c>
      <c r="C700" s="452" t="s">
        <v>155</v>
      </c>
      <c r="D700" s="453" t="s">
        <v>424</v>
      </c>
      <c r="E700" s="454" t="s">
        <v>422</v>
      </c>
    </row>
    <row r="701" spans="1:5" ht="26.4">
      <c r="A701" s="469" t="s">
        <v>446</v>
      </c>
      <c r="B701" s="167" t="s">
        <v>425</v>
      </c>
      <c r="C701" s="167">
        <v>0</v>
      </c>
      <c r="D701" s="449"/>
      <c r="E701" s="167"/>
    </row>
    <row r="709" spans="1:7">
      <c r="A709" s="455"/>
      <c r="B709" s="455"/>
      <c r="C709" s="921"/>
      <c r="D709" s="922"/>
      <c r="E709" s="455"/>
      <c r="F709" s="455"/>
    </row>
    <row r="710" spans="1:7">
      <c r="A710" s="456" t="s">
        <v>426</v>
      </c>
      <c r="B710" s="456"/>
      <c r="C710" s="921" t="s">
        <v>427</v>
      </c>
      <c r="D710" s="922"/>
      <c r="E710" s="456"/>
      <c r="F710" s="923" t="s">
        <v>428</v>
      </c>
      <c r="G710" s="923"/>
    </row>
    <row r="711" spans="1:7" ht="15" customHeight="1">
      <c r="A711" s="456" t="s">
        <v>429</v>
      </c>
      <c r="B711" s="199"/>
      <c r="C711" s="923" t="s">
        <v>430</v>
      </c>
      <c r="D711" s="924"/>
      <c r="E711" s="456"/>
      <c r="F711" s="923" t="s">
        <v>431</v>
      </c>
      <c r="G711" s="923"/>
    </row>
  </sheetData>
  <mergeCells count="436">
    <mergeCell ref="A677:B677"/>
    <mergeCell ref="A676:B676"/>
    <mergeCell ref="C709:D709"/>
    <mergeCell ref="C710:D710"/>
    <mergeCell ref="F710:G710"/>
    <mergeCell ref="C711:D711"/>
    <mergeCell ref="F711:G711"/>
    <mergeCell ref="A678:B678"/>
    <mergeCell ref="A681:F681"/>
    <mergeCell ref="A683:D683"/>
    <mergeCell ref="A685:B685"/>
    <mergeCell ref="A686:B686"/>
    <mergeCell ref="A671:B672"/>
    <mergeCell ref="C671:F671"/>
    <mergeCell ref="A673:B673"/>
    <mergeCell ref="A674:B674"/>
    <mergeCell ref="A675:B675"/>
    <mergeCell ref="A658:D658"/>
    <mergeCell ref="A659:D659"/>
    <mergeCell ref="A660:D660"/>
    <mergeCell ref="A661:D661"/>
    <mergeCell ref="A662:D662"/>
    <mergeCell ref="A669:F669"/>
    <mergeCell ref="A652:D652"/>
    <mergeCell ref="A653:D653"/>
    <mergeCell ref="A654:D654"/>
    <mergeCell ref="A655:D655"/>
    <mergeCell ref="A656:D656"/>
    <mergeCell ref="A657:D657"/>
    <mergeCell ref="A643:D643"/>
    <mergeCell ref="A644:D644"/>
    <mergeCell ref="A647:C647"/>
    <mergeCell ref="A649:D649"/>
    <mergeCell ref="A650:D650"/>
    <mergeCell ref="A651:D651"/>
    <mergeCell ref="A637:D637"/>
    <mergeCell ref="A638:D638"/>
    <mergeCell ref="A639:D639"/>
    <mergeCell ref="A640:D640"/>
    <mergeCell ref="A641:D641"/>
    <mergeCell ref="A642:D642"/>
    <mergeCell ref="A631:D631"/>
    <mergeCell ref="A632:D632"/>
    <mergeCell ref="A633:D633"/>
    <mergeCell ref="A634:D634"/>
    <mergeCell ref="A635:D635"/>
    <mergeCell ref="A636:D636"/>
    <mergeCell ref="A621:D621"/>
    <mergeCell ref="A622:D622"/>
    <mergeCell ref="A623:D623"/>
    <mergeCell ref="A624:D624"/>
    <mergeCell ref="A625:D625"/>
    <mergeCell ref="A630:D630"/>
    <mergeCell ref="A615:D615"/>
    <mergeCell ref="A616:D616"/>
    <mergeCell ref="A617:D617"/>
    <mergeCell ref="A618:D618"/>
    <mergeCell ref="A619:D619"/>
    <mergeCell ref="A620:D620"/>
    <mergeCell ref="A608:D608"/>
    <mergeCell ref="A610:D610"/>
    <mergeCell ref="A611:D611"/>
    <mergeCell ref="A612:D612"/>
    <mergeCell ref="A613:D613"/>
    <mergeCell ref="A614:D614"/>
    <mergeCell ref="A600:D600"/>
    <mergeCell ref="A601:D601"/>
    <mergeCell ref="A602:D602"/>
    <mergeCell ref="A603:D603"/>
    <mergeCell ref="A604:D604"/>
    <mergeCell ref="A605:D605"/>
    <mergeCell ref="A594:D594"/>
    <mergeCell ref="A595:D595"/>
    <mergeCell ref="A596:D596"/>
    <mergeCell ref="A597:D597"/>
    <mergeCell ref="A598:D598"/>
    <mergeCell ref="A599:D599"/>
    <mergeCell ref="A588:D588"/>
    <mergeCell ref="A589:D589"/>
    <mergeCell ref="A590:D590"/>
    <mergeCell ref="A591:D591"/>
    <mergeCell ref="A592:D592"/>
    <mergeCell ref="A593:D593"/>
    <mergeCell ref="A579:B579"/>
    <mergeCell ref="A580:B580"/>
    <mergeCell ref="A581:B581"/>
    <mergeCell ref="A582:B582"/>
    <mergeCell ref="A583:B583"/>
    <mergeCell ref="A586:C586"/>
    <mergeCell ref="A573:B573"/>
    <mergeCell ref="A574:B574"/>
    <mergeCell ref="A575:B575"/>
    <mergeCell ref="A576:B576"/>
    <mergeCell ref="A577:B577"/>
    <mergeCell ref="A578:B578"/>
    <mergeCell ref="A566:D566"/>
    <mergeCell ref="A567:D567"/>
    <mergeCell ref="A569:D569"/>
    <mergeCell ref="A571:B571"/>
    <mergeCell ref="C571:C572"/>
    <mergeCell ref="D571:D572"/>
    <mergeCell ref="A572:B572"/>
    <mergeCell ref="A560:D560"/>
    <mergeCell ref="A561:D561"/>
    <mergeCell ref="A562:D562"/>
    <mergeCell ref="A563:D563"/>
    <mergeCell ref="A564:D564"/>
    <mergeCell ref="A565:D565"/>
    <mergeCell ref="A554:D554"/>
    <mergeCell ref="A555:D555"/>
    <mergeCell ref="A556:D556"/>
    <mergeCell ref="A557:D557"/>
    <mergeCell ref="A558:D558"/>
    <mergeCell ref="A559:D559"/>
    <mergeCell ref="A548:D548"/>
    <mergeCell ref="A549:D549"/>
    <mergeCell ref="A550:D550"/>
    <mergeCell ref="A551:D551"/>
    <mergeCell ref="A552:D552"/>
    <mergeCell ref="A553:D553"/>
    <mergeCell ref="A542:D542"/>
    <mergeCell ref="A543:D543"/>
    <mergeCell ref="A544:D544"/>
    <mergeCell ref="A545:D545"/>
    <mergeCell ref="A546:D546"/>
    <mergeCell ref="A547:D547"/>
    <mergeCell ref="A536:D536"/>
    <mergeCell ref="A537:D537"/>
    <mergeCell ref="A538:D538"/>
    <mergeCell ref="A539:D539"/>
    <mergeCell ref="A540:D540"/>
    <mergeCell ref="A541:D541"/>
    <mergeCell ref="A530:D530"/>
    <mergeCell ref="A531:D531"/>
    <mergeCell ref="A532:D532"/>
    <mergeCell ref="A533:D533"/>
    <mergeCell ref="A534:D534"/>
    <mergeCell ref="A535:D535"/>
    <mergeCell ref="A524:D524"/>
    <mergeCell ref="A525:D525"/>
    <mergeCell ref="A526:D526"/>
    <mergeCell ref="A527:D527"/>
    <mergeCell ref="A528:D528"/>
    <mergeCell ref="A529:D529"/>
    <mergeCell ref="A509:B509"/>
    <mergeCell ref="C509:D509"/>
    <mergeCell ref="A510:B510"/>
    <mergeCell ref="C510:D510"/>
    <mergeCell ref="A521:C521"/>
    <mergeCell ref="A523:D523"/>
    <mergeCell ref="A468:B468"/>
    <mergeCell ref="A469:B469"/>
    <mergeCell ref="A470:B470"/>
    <mergeCell ref="A471:B471"/>
    <mergeCell ref="A506:I506"/>
    <mergeCell ref="A508:D508"/>
    <mergeCell ref="A459:B459"/>
    <mergeCell ref="C459:D459"/>
    <mergeCell ref="A463:D463"/>
    <mergeCell ref="A464:C464"/>
    <mergeCell ref="A466:B466"/>
    <mergeCell ref="A467:B467"/>
    <mergeCell ref="A447:E447"/>
    <mergeCell ref="A449:B449"/>
    <mergeCell ref="A450:B450"/>
    <mergeCell ref="A451:B451"/>
    <mergeCell ref="A452:B452"/>
    <mergeCell ref="A453:B453"/>
    <mergeCell ref="A460:B460"/>
    <mergeCell ref="C460:D460"/>
    <mergeCell ref="A461:D461"/>
    <mergeCell ref="A433:B433"/>
    <mergeCell ref="A434:B434"/>
    <mergeCell ref="A435:B435"/>
    <mergeCell ref="A438:E438"/>
    <mergeCell ref="B440:E440"/>
    <mergeCell ref="C441:E441"/>
    <mergeCell ref="A427:B427"/>
    <mergeCell ref="A428:B428"/>
    <mergeCell ref="A429:B429"/>
    <mergeCell ref="A430:B430"/>
    <mergeCell ref="A431:B431"/>
    <mergeCell ref="A432:B432"/>
    <mergeCell ref="A420:C420"/>
    <mergeCell ref="A422:B422"/>
    <mergeCell ref="A423:B423"/>
    <mergeCell ref="A424:B424"/>
    <mergeCell ref="A425:B425"/>
    <mergeCell ref="A426:B426"/>
    <mergeCell ref="A393:B393"/>
    <mergeCell ref="A394:B394"/>
    <mergeCell ref="A396:E396"/>
    <mergeCell ref="A401:I401"/>
    <mergeCell ref="A403:I403"/>
    <mergeCell ref="A405:A406"/>
    <mergeCell ref="B405:D405"/>
    <mergeCell ref="E405:G405"/>
    <mergeCell ref="H405:J405"/>
    <mergeCell ref="A377:B377"/>
    <mergeCell ref="A384:D384"/>
    <mergeCell ref="A386:B386"/>
    <mergeCell ref="A387:B387"/>
    <mergeCell ref="A388:B388"/>
    <mergeCell ref="A391:E391"/>
    <mergeCell ref="A371:B371"/>
    <mergeCell ref="A372:B372"/>
    <mergeCell ref="A373:B373"/>
    <mergeCell ref="A374:B374"/>
    <mergeCell ref="A375:B375"/>
    <mergeCell ref="A376:B376"/>
    <mergeCell ref="A378:B378"/>
    <mergeCell ref="A379:B379"/>
    <mergeCell ref="A380:B380"/>
    <mergeCell ref="A381:B381"/>
    <mergeCell ref="A382:B382"/>
    <mergeCell ref="A365:B365"/>
    <mergeCell ref="A366:B366"/>
    <mergeCell ref="A367:B367"/>
    <mergeCell ref="A368:B368"/>
    <mergeCell ref="A369:B369"/>
    <mergeCell ref="A370:B370"/>
    <mergeCell ref="A354:B354"/>
    <mergeCell ref="A355:B355"/>
    <mergeCell ref="A356:B356"/>
    <mergeCell ref="A361:E361"/>
    <mergeCell ref="A363:B363"/>
    <mergeCell ref="A364:B364"/>
    <mergeCell ref="A348:B348"/>
    <mergeCell ref="A349:B349"/>
    <mergeCell ref="A350:B350"/>
    <mergeCell ref="A351:B351"/>
    <mergeCell ref="A352:B352"/>
    <mergeCell ref="A353:B353"/>
    <mergeCell ref="A342:B342"/>
    <mergeCell ref="A343:B343"/>
    <mergeCell ref="A344:B344"/>
    <mergeCell ref="A345:B345"/>
    <mergeCell ref="A346:B346"/>
    <mergeCell ref="A347:B347"/>
    <mergeCell ref="A336:B336"/>
    <mergeCell ref="A337:B337"/>
    <mergeCell ref="A338:B338"/>
    <mergeCell ref="A339:B339"/>
    <mergeCell ref="A340:B340"/>
    <mergeCell ref="A341:B341"/>
    <mergeCell ref="A333:B333"/>
    <mergeCell ref="G333:H333"/>
    <mergeCell ref="A334:B334"/>
    <mergeCell ref="G334:H334"/>
    <mergeCell ref="A335:B335"/>
    <mergeCell ref="G335:H335"/>
    <mergeCell ref="A322:B322"/>
    <mergeCell ref="A323:B323"/>
    <mergeCell ref="A324:B324"/>
    <mergeCell ref="A325:B325"/>
    <mergeCell ref="A328:C328"/>
    <mergeCell ref="A331:C331"/>
    <mergeCell ref="A316:B316"/>
    <mergeCell ref="A317:B317"/>
    <mergeCell ref="A318:B318"/>
    <mergeCell ref="A319:B319"/>
    <mergeCell ref="A320:B320"/>
    <mergeCell ref="A321:B321"/>
    <mergeCell ref="A310:B310"/>
    <mergeCell ref="A311:B311"/>
    <mergeCell ref="A312:B312"/>
    <mergeCell ref="A313:B313"/>
    <mergeCell ref="A314:B314"/>
    <mergeCell ref="A315:B315"/>
    <mergeCell ref="A304:B304"/>
    <mergeCell ref="A305:B305"/>
    <mergeCell ref="A306:B306"/>
    <mergeCell ref="A307:B307"/>
    <mergeCell ref="A308:B308"/>
    <mergeCell ref="A309:B309"/>
    <mergeCell ref="A298:B298"/>
    <mergeCell ref="A299:B299"/>
    <mergeCell ref="A300:B300"/>
    <mergeCell ref="A301:B301"/>
    <mergeCell ref="A302:B302"/>
    <mergeCell ref="A303:B303"/>
    <mergeCell ref="A290:B290"/>
    <mergeCell ref="A291:B291"/>
    <mergeCell ref="A293:D293"/>
    <mergeCell ref="A295:B295"/>
    <mergeCell ref="A296:B296"/>
    <mergeCell ref="A297:B297"/>
    <mergeCell ref="A284:B284"/>
    <mergeCell ref="A285:B285"/>
    <mergeCell ref="A286:B286"/>
    <mergeCell ref="A287:B287"/>
    <mergeCell ref="A288:B288"/>
    <mergeCell ref="A289:B289"/>
    <mergeCell ref="B261:E261"/>
    <mergeCell ref="B269:E269"/>
    <mergeCell ref="A279:D279"/>
    <mergeCell ref="A281:B281"/>
    <mergeCell ref="A282:B282"/>
    <mergeCell ref="A283:B283"/>
    <mergeCell ref="A248:B248"/>
    <mergeCell ref="A249:B249"/>
    <mergeCell ref="A250:B250"/>
    <mergeCell ref="A251:B251"/>
    <mergeCell ref="A257:E257"/>
    <mergeCell ref="B259:C259"/>
    <mergeCell ref="D259:E259"/>
    <mergeCell ref="A239:B239"/>
    <mergeCell ref="A240:B240"/>
    <mergeCell ref="A241:B241"/>
    <mergeCell ref="A242:B242"/>
    <mergeCell ref="A243:B243"/>
    <mergeCell ref="A246:D246"/>
    <mergeCell ref="A233:B233"/>
    <mergeCell ref="A234:B234"/>
    <mergeCell ref="A235:B235"/>
    <mergeCell ref="A236:B236"/>
    <mergeCell ref="A237:B237"/>
    <mergeCell ref="A238:B238"/>
    <mergeCell ref="A223:B223"/>
    <mergeCell ref="A224:B224"/>
    <mergeCell ref="A227:C227"/>
    <mergeCell ref="A230:B230"/>
    <mergeCell ref="A231:B231"/>
    <mergeCell ref="A232:B232"/>
    <mergeCell ref="A217:B217"/>
    <mergeCell ref="A218:B218"/>
    <mergeCell ref="A219:B219"/>
    <mergeCell ref="A220:B220"/>
    <mergeCell ref="A221:B221"/>
    <mergeCell ref="A222:B222"/>
    <mergeCell ref="A211:B211"/>
    <mergeCell ref="A212:B212"/>
    <mergeCell ref="A213:B213"/>
    <mergeCell ref="A214:B214"/>
    <mergeCell ref="A215:B215"/>
    <mergeCell ref="A216:B216"/>
    <mergeCell ref="A205:B205"/>
    <mergeCell ref="A206:B206"/>
    <mergeCell ref="A207:B207"/>
    <mergeCell ref="A208:B208"/>
    <mergeCell ref="A209:B209"/>
    <mergeCell ref="A210:B210"/>
    <mergeCell ref="A199:B199"/>
    <mergeCell ref="A200:B200"/>
    <mergeCell ref="A201:B201"/>
    <mergeCell ref="A202:B202"/>
    <mergeCell ref="A203:B203"/>
    <mergeCell ref="A204:B204"/>
    <mergeCell ref="A193:B193"/>
    <mergeCell ref="A194:B194"/>
    <mergeCell ref="A195:B195"/>
    <mergeCell ref="A196:B196"/>
    <mergeCell ref="A197:B197"/>
    <mergeCell ref="A198:B198"/>
    <mergeCell ref="B181:D181"/>
    <mergeCell ref="B182:D182"/>
    <mergeCell ref="B183:D183"/>
    <mergeCell ref="B184:D184"/>
    <mergeCell ref="A185:D185"/>
    <mergeCell ref="A191:G191"/>
    <mergeCell ref="A176:I176"/>
    <mergeCell ref="A178:D179"/>
    <mergeCell ref="E178:E179"/>
    <mergeCell ref="F178:H178"/>
    <mergeCell ref="I178:I179"/>
    <mergeCell ref="B180:D180"/>
    <mergeCell ref="A138:B138"/>
    <mergeCell ref="A139:B139"/>
    <mergeCell ref="A140:B140"/>
    <mergeCell ref="A158:I158"/>
    <mergeCell ref="A160:B160"/>
    <mergeCell ref="A167:B167"/>
    <mergeCell ref="A132:C132"/>
    <mergeCell ref="A133:B133"/>
    <mergeCell ref="A134:B134"/>
    <mergeCell ref="A135:B135"/>
    <mergeCell ref="A136:B136"/>
    <mergeCell ref="A137:B137"/>
    <mergeCell ref="A116:A117"/>
    <mergeCell ref="B116:F116"/>
    <mergeCell ref="G116:I116"/>
    <mergeCell ref="A124:C124"/>
    <mergeCell ref="A125:C125"/>
    <mergeCell ref="A131:D131"/>
    <mergeCell ref="A69:B69"/>
    <mergeCell ref="A77:E77"/>
    <mergeCell ref="A106:C106"/>
    <mergeCell ref="A107:C107"/>
    <mergeCell ref="A114:G114"/>
    <mergeCell ref="A115:C115"/>
    <mergeCell ref="A63:B63"/>
    <mergeCell ref="A64:B64"/>
    <mergeCell ref="A65:B65"/>
    <mergeCell ref="A66:B66"/>
    <mergeCell ref="A67:C67"/>
    <mergeCell ref="A68:B68"/>
    <mergeCell ref="A57:B57"/>
    <mergeCell ref="A58:B58"/>
    <mergeCell ref="A59:B59"/>
    <mergeCell ref="A60:B60"/>
    <mergeCell ref="A61:B61"/>
    <mergeCell ref="A62:C62"/>
    <mergeCell ref="A51:B51"/>
    <mergeCell ref="A52:B52"/>
    <mergeCell ref="A53:C53"/>
    <mergeCell ref="A54:B54"/>
    <mergeCell ref="A55:B55"/>
    <mergeCell ref="A56:B56"/>
    <mergeCell ref="A45:B45"/>
    <mergeCell ref="A46:B46"/>
    <mergeCell ref="A47:B47"/>
    <mergeCell ref="A48:B48"/>
    <mergeCell ref="A49:B49"/>
    <mergeCell ref="A50:B50"/>
    <mergeCell ref="A34:I34"/>
    <mergeCell ref="A41:B41"/>
    <mergeCell ref="C41:C43"/>
    <mergeCell ref="A42:B42"/>
    <mergeCell ref="A43:B43"/>
    <mergeCell ref="A44:C44"/>
    <mergeCell ref="G7:G8"/>
    <mergeCell ref="H7:H8"/>
    <mergeCell ref="I7:I8"/>
    <mergeCell ref="A9:I9"/>
    <mergeCell ref="A19:I19"/>
    <mergeCell ref="A29:I29"/>
    <mergeCell ref="D3:E3"/>
    <mergeCell ref="A4:I4"/>
    <mergeCell ref="A5:I5"/>
    <mergeCell ref="B6:G6"/>
    <mergeCell ref="A7:A8"/>
    <mergeCell ref="B7:B8"/>
    <mergeCell ref="C7:C8"/>
    <mergeCell ref="D7:D8"/>
    <mergeCell ref="E7:E8"/>
    <mergeCell ref="F7:F8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  <headerFooter>
    <oddHeader>&amp;C&amp;"Book Antiqua,Normalny"&amp;10&amp;K000000Urząd Dzielnicy Bielany
Informacja dodatkowa do sprawozdania finansowego za rok obrotowy zakończony 31 grudnia 2019r.
II. Dodatkowe informacje i objaśnienia</oddHeader>
    <oddFooter>&amp;CWprowadzenie oraz dodatkowe informacje i objaśnienia stanowią integralną część sprawozdania finansowego</oddFooter>
  </headerFooter>
  <rowBreaks count="20" manualBreakCount="20">
    <brk id="37" max="16383" man="1"/>
    <brk id="75" max="16383" man="1"/>
    <brk id="104" max="16383" man="1"/>
    <brk id="129" max="16383" man="1"/>
    <brk id="156" max="16383" man="1"/>
    <brk id="189" max="16383" man="1"/>
    <brk id="225" max="16383" man="1"/>
    <brk id="255" max="16383" man="1"/>
    <brk id="291" max="16383" man="1"/>
    <brk id="329" max="16383" man="1"/>
    <brk id="359" max="16383" man="1"/>
    <brk id="399" max="16383" man="1"/>
    <brk id="436" max="16383" man="1"/>
    <brk id="477" max="16383" man="1"/>
    <brk id="518" max="16383" man="1"/>
    <brk id="568" max="16383" man="1"/>
    <brk id="584" max="16383" man="1"/>
    <brk id="626" max="16383" man="1"/>
    <brk id="667" max="16383" man="1"/>
    <brk id="69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Noty 19</vt:lpstr>
    </vt:vector>
  </TitlesOfParts>
  <Company>UDWB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Michalak Kamila</dc:creator>
  <cp:lastModifiedBy>Dutkiewicz Urszula</cp:lastModifiedBy>
  <cp:lastPrinted>2020-07-06T13:37:13Z</cp:lastPrinted>
  <dcterms:created xsi:type="dcterms:W3CDTF">2020-02-19T11:09:16Z</dcterms:created>
  <dcterms:modified xsi:type="dcterms:W3CDTF">2020-07-08T11:24:09Z</dcterms:modified>
</cp:coreProperties>
</file>