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EWA P.-B\SPRAWOZDANIE FINANSOWE 2020 dla UM\"/>
    </mc:Choice>
  </mc:AlternateContent>
  <bookViews>
    <workbookView xWindow="0" yWindow="0" windowWidth="28800" windowHeight="12135" activeTab="2"/>
  </bookViews>
  <sheets>
    <sheet name="BILANS 2020 EXCEL" sheetId="1" r:id="rId1"/>
    <sheet name="RACHUNEK ZYSKÓW I STRAT" sheetId="2" r:id="rId2"/>
    <sheet name="ZESTAWIENIE ZMIAN W FUNDUSZU" sheetId="3" r:id="rId3"/>
    <sheet name="NOTY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8" i="4" l="1"/>
  <c r="F524" i="4"/>
  <c r="F532" i="4" s="1"/>
  <c r="E524" i="4"/>
  <c r="D524" i="4"/>
  <c r="D532" i="4" s="1"/>
  <c r="C524" i="4"/>
  <c r="C532" i="4" s="1"/>
  <c r="F510" i="4"/>
  <c r="E510" i="4"/>
  <c r="F507" i="4"/>
  <c r="E507" i="4"/>
  <c r="F496" i="4"/>
  <c r="E496" i="4"/>
  <c r="F493" i="4"/>
  <c r="E493" i="4"/>
  <c r="F490" i="4"/>
  <c r="E490" i="4"/>
  <c r="F480" i="4"/>
  <c r="E480" i="4"/>
  <c r="E473" i="4" s="1"/>
  <c r="E486" i="4" s="1"/>
  <c r="F478" i="4"/>
  <c r="F475" i="4" s="1"/>
  <c r="E467" i="4"/>
  <c r="F458" i="4"/>
  <c r="F457" i="4" s="1"/>
  <c r="E458" i="4"/>
  <c r="F455" i="4"/>
  <c r="E455" i="4"/>
  <c r="F453" i="4"/>
  <c r="E453" i="4"/>
  <c r="D448" i="4"/>
  <c r="C448" i="4"/>
  <c r="F418" i="4"/>
  <c r="F415" i="4"/>
  <c r="E415" i="4"/>
  <c r="F412" i="4"/>
  <c r="E412" i="4"/>
  <c r="F390" i="4"/>
  <c r="E390" i="4"/>
  <c r="C377" i="4"/>
  <c r="B377" i="4"/>
  <c r="C372" i="4"/>
  <c r="B372" i="4"/>
  <c r="C366" i="4"/>
  <c r="B366" i="4"/>
  <c r="C361" i="4"/>
  <c r="B361" i="4"/>
  <c r="D334" i="4"/>
  <c r="D333" i="4" s="1"/>
  <c r="D342" i="4" s="1"/>
  <c r="C334" i="4"/>
  <c r="C333" i="4" s="1"/>
  <c r="C342" i="4" s="1"/>
  <c r="F326" i="4"/>
  <c r="E326" i="4"/>
  <c r="B326" i="4"/>
  <c r="K325" i="4"/>
  <c r="K324" i="4"/>
  <c r="K323" i="4"/>
  <c r="K322" i="4"/>
  <c r="K321" i="4"/>
  <c r="K320" i="4"/>
  <c r="J320" i="4"/>
  <c r="I320" i="4"/>
  <c r="D320" i="4"/>
  <c r="C320" i="4"/>
  <c r="K319" i="4"/>
  <c r="K318" i="4"/>
  <c r="K317" i="4"/>
  <c r="J316" i="4"/>
  <c r="I316" i="4"/>
  <c r="H316" i="4"/>
  <c r="H326" i="4" s="1"/>
  <c r="G316" i="4"/>
  <c r="G326" i="4" s="1"/>
  <c r="D316" i="4"/>
  <c r="C316" i="4"/>
  <c r="K315" i="4"/>
  <c r="D306" i="4"/>
  <c r="C306" i="4"/>
  <c r="D296" i="4"/>
  <c r="C296" i="4"/>
  <c r="D291" i="4"/>
  <c r="D289" i="4"/>
  <c r="C288" i="4"/>
  <c r="D273" i="4"/>
  <c r="C273" i="4"/>
  <c r="D262" i="4"/>
  <c r="C262" i="4"/>
  <c r="D237" i="4"/>
  <c r="D258" i="4" s="1"/>
  <c r="C237" i="4"/>
  <c r="C258" i="4" s="1"/>
  <c r="D225" i="4"/>
  <c r="C225" i="4"/>
  <c r="E212" i="4"/>
  <c r="D212" i="4"/>
  <c r="C212" i="4"/>
  <c r="B212" i="4"/>
  <c r="E204" i="4"/>
  <c r="D204" i="4"/>
  <c r="C204" i="4"/>
  <c r="B204" i="4"/>
  <c r="D192" i="4"/>
  <c r="C192" i="4"/>
  <c r="D182" i="4"/>
  <c r="C182" i="4"/>
  <c r="D178" i="4"/>
  <c r="C178" i="4"/>
  <c r="E169" i="4"/>
  <c r="E149" i="4" s="1"/>
  <c r="E170" i="4" s="1"/>
  <c r="D169" i="4"/>
  <c r="D149" i="4" s="1"/>
  <c r="D170" i="4" s="1"/>
  <c r="C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F149" i="4"/>
  <c r="F170" i="4" s="1"/>
  <c r="G148" i="4"/>
  <c r="G147" i="4"/>
  <c r="G146" i="4"/>
  <c r="G145" i="4"/>
  <c r="G144" i="4"/>
  <c r="G143" i="4"/>
  <c r="G142" i="4"/>
  <c r="G141" i="4"/>
  <c r="G140" i="4"/>
  <c r="G135" i="4"/>
  <c r="I134" i="4"/>
  <c r="G133" i="4"/>
  <c r="F133" i="4"/>
  <c r="F136" i="4" s="1"/>
  <c r="E133" i="4"/>
  <c r="E136" i="4" s="1"/>
  <c r="I132" i="4"/>
  <c r="I131" i="4"/>
  <c r="G126" i="4"/>
  <c r="F126" i="4"/>
  <c r="E126" i="4"/>
  <c r="G122" i="4"/>
  <c r="F122" i="4"/>
  <c r="E122" i="4"/>
  <c r="D110" i="4"/>
  <c r="C110" i="4"/>
  <c r="C106" i="4"/>
  <c r="B106" i="4"/>
  <c r="I102" i="4"/>
  <c r="H102" i="4"/>
  <c r="G102" i="4"/>
  <c r="F102" i="4"/>
  <c r="E102" i="4"/>
  <c r="D102" i="4"/>
  <c r="B102" i="4"/>
  <c r="C99" i="4"/>
  <c r="C102" i="4" s="1"/>
  <c r="E86" i="4"/>
  <c r="E85" i="4"/>
  <c r="E84" i="4"/>
  <c r="D83" i="4"/>
  <c r="C83" i="4"/>
  <c r="B83" i="4"/>
  <c r="E82" i="4"/>
  <c r="E81" i="4" s="1"/>
  <c r="D81" i="4"/>
  <c r="C81" i="4"/>
  <c r="B81" i="4"/>
  <c r="B87" i="4" s="1"/>
  <c r="E80" i="4"/>
  <c r="E77" i="4"/>
  <c r="E76" i="4"/>
  <c r="E75" i="4"/>
  <c r="D74" i="4"/>
  <c r="C74" i="4"/>
  <c r="B74" i="4"/>
  <c r="E73" i="4"/>
  <c r="E72" i="4"/>
  <c r="E71" i="4" s="1"/>
  <c r="D71" i="4"/>
  <c r="C71" i="4"/>
  <c r="B71" i="4"/>
  <c r="E70" i="4"/>
  <c r="C62" i="4"/>
  <c r="C55" i="4"/>
  <c r="C54" i="4" s="1"/>
  <c r="C51" i="4"/>
  <c r="C50" i="4"/>
  <c r="C64" i="4" s="1"/>
  <c r="C45" i="4"/>
  <c r="C43" i="4"/>
  <c r="C42" i="4" s="1"/>
  <c r="H33" i="4"/>
  <c r="G33" i="4"/>
  <c r="F33" i="4"/>
  <c r="E33" i="4"/>
  <c r="D33" i="4"/>
  <c r="C33" i="4"/>
  <c r="B33" i="4"/>
  <c r="H31" i="4"/>
  <c r="G31" i="4"/>
  <c r="F31" i="4"/>
  <c r="E31" i="4"/>
  <c r="D31" i="4"/>
  <c r="B31" i="4"/>
  <c r="I30" i="4"/>
  <c r="C29" i="4"/>
  <c r="C31" i="4" s="1"/>
  <c r="I28" i="4"/>
  <c r="I25" i="4"/>
  <c r="I24" i="4"/>
  <c r="H23" i="4"/>
  <c r="G23" i="4"/>
  <c r="F23" i="4"/>
  <c r="E23" i="4"/>
  <c r="D23" i="4"/>
  <c r="C23" i="4"/>
  <c r="B23" i="4"/>
  <c r="I22" i="4"/>
  <c r="I21" i="4"/>
  <c r="I20" i="4"/>
  <c r="H19" i="4"/>
  <c r="G19" i="4"/>
  <c r="F19" i="4"/>
  <c r="E19" i="4"/>
  <c r="D19" i="4"/>
  <c r="C19" i="4"/>
  <c r="B19" i="4"/>
  <c r="I18" i="4"/>
  <c r="I15" i="4"/>
  <c r="I14" i="4"/>
  <c r="H13" i="4"/>
  <c r="G13" i="4"/>
  <c r="F13" i="4"/>
  <c r="E13" i="4"/>
  <c r="D13" i="4"/>
  <c r="C13" i="4"/>
  <c r="B13" i="4"/>
  <c r="I12" i="4"/>
  <c r="I11" i="4"/>
  <c r="I10" i="4"/>
  <c r="H9" i="4"/>
  <c r="G9" i="4"/>
  <c r="F9" i="4"/>
  <c r="E9" i="4"/>
  <c r="D9" i="4"/>
  <c r="C9" i="4"/>
  <c r="B9" i="4"/>
  <c r="I8" i="4"/>
  <c r="I33" i="4" s="1"/>
  <c r="C87" i="4" l="1"/>
  <c r="E452" i="4"/>
  <c r="F16" i="4"/>
  <c r="B26" i="4"/>
  <c r="F26" i="4"/>
  <c r="C78" i="4"/>
  <c r="F452" i="4"/>
  <c r="F468" i="4" s="1"/>
  <c r="G169" i="4"/>
  <c r="G149" i="4" s="1"/>
  <c r="G170" i="4" s="1"/>
  <c r="E83" i="4"/>
  <c r="E87" i="4" s="1"/>
  <c r="C360" i="4"/>
  <c r="F503" i="4"/>
  <c r="F519" i="4"/>
  <c r="E16" i="4"/>
  <c r="C48" i="4"/>
  <c r="B78" i="4"/>
  <c r="E74" i="4"/>
  <c r="E78" i="4" s="1"/>
  <c r="E403" i="4"/>
  <c r="E503" i="4"/>
  <c r="E532" i="4"/>
  <c r="C301" i="4"/>
  <c r="I326" i="4"/>
  <c r="C149" i="4"/>
  <c r="C170" i="4" s="1"/>
  <c r="C26" i="4"/>
  <c r="G26" i="4"/>
  <c r="C284" i="4"/>
  <c r="F403" i="4"/>
  <c r="F433" i="4" s="1"/>
  <c r="D16" i="4"/>
  <c r="H16" i="4"/>
  <c r="B16" i="4"/>
  <c r="D26" i="4"/>
  <c r="H26" i="4"/>
  <c r="D78" i="4"/>
  <c r="D284" i="4"/>
  <c r="D288" i="4"/>
  <c r="D301" i="4" s="1"/>
  <c r="B360" i="4"/>
  <c r="B371" i="4"/>
  <c r="E433" i="4"/>
  <c r="I13" i="4"/>
  <c r="C16" i="4"/>
  <c r="C34" i="4" s="1"/>
  <c r="I9" i="4"/>
  <c r="I19" i="4"/>
  <c r="I29" i="4"/>
  <c r="I31" i="4" s="1"/>
  <c r="D87" i="4"/>
  <c r="G136" i="4"/>
  <c r="C186" i="4"/>
  <c r="J326" i="4"/>
  <c r="C371" i="4"/>
  <c r="E457" i="4"/>
  <c r="F473" i="4"/>
  <c r="F486" i="4" s="1"/>
  <c r="I23" i="4"/>
  <c r="C57" i="4"/>
  <c r="D186" i="4"/>
  <c r="K316" i="4"/>
  <c r="K326" i="4" s="1"/>
  <c r="E519" i="4"/>
  <c r="G16" i="4"/>
  <c r="E26" i="4"/>
  <c r="H133" i="4"/>
  <c r="I133" i="4" s="1"/>
  <c r="H135" i="4"/>
  <c r="I135" i="4" s="1"/>
  <c r="E468" i="4" l="1"/>
  <c r="F34" i="4"/>
  <c r="B34" i="4"/>
  <c r="H34" i="4"/>
  <c r="C65" i="4"/>
  <c r="D34" i="4"/>
  <c r="I26" i="4"/>
  <c r="E34" i="4"/>
  <c r="G34" i="4"/>
  <c r="I136" i="4"/>
  <c r="I16" i="4"/>
  <c r="H136" i="4"/>
  <c r="I34" i="4" l="1"/>
  <c r="D28" i="3"/>
  <c r="C28" i="3"/>
  <c r="D18" i="3"/>
  <c r="D17" i="3"/>
  <c r="C17" i="3"/>
  <c r="D7" i="3"/>
  <c r="D6" i="3" s="1"/>
  <c r="C6" i="3"/>
  <c r="C27" i="3" s="1"/>
  <c r="D5" i="3" s="1"/>
  <c r="D27" i="3" l="1"/>
  <c r="D32" i="3" s="1"/>
  <c r="C32" i="3"/>
  <c r="D43" i="2" l="1"/>
  <c r="C43" i="2"/>
  <c r="D37" i="2"/>
  <c r="C37" i="2"/>
  <c r="D32" i="2"/>
  <c r="C32" i="2"/>
  <c r="D28" i="2"/>
  <c r="C28" i="2"/>
  <c r="D27" i="2"/>
  <c r="D24" i="2"/>
  <c r="C24" i="2"/>
  <c r="D12" i="2"/>
  <c r="C12" i="2"/>
  <c r="D5" i="2"/>
  <c r="C5" i="2"/>
  <c r="C23" i="2" s="1"/>
  <c r="C31" i="2" s="1"/>
  <c r="C42" i="2" s="1"/>
  <c r="C46" i="2" s="1"/>
  <c r="C49" i="2" s="1"/>
  <c r="D23" i="2" l="1"/>
  <c r="D31" i="2" s="1"/>
  <c r="D42" i="2" s="1"/>
  <c r="D46" i="2" s="1"/>
  <c r="D49" i="2" s="1"/>
  <c r="C140" i="1"/>
  <c r="C142" i="1" s="1"/>
  <c r="C39" i="1"/>
  <c r="C27" i="1" s="1"/>
  <c r="B39" i="1"/>
  <c r="B27" i="1" s="1"/>
  <c r="C33" i="1"/>
  <c r="B33" i="1"/>
  <c r="F32" i="1"/>
  <c r="F31" i="1"/>
  <c r="E31" i="1"/>
  <c r="C28" i="1"/>
  <c r="B28" i="1"/>
  <c r="F27" i="1"/>
  <c r="F19" i="1" s="1"/>
  <c r="F17" i="1" s="1"/>
  <c r="F48" i="1" s="1"/>
  <c r="E27" i="1"/>
  <c r="C21" i="1"/>
  <c r="B21" i="1"/>
  <c r="E19" i="1"/>
  <c r="E17" i="1" s="1"/>
  <c r="E48" i="1" s="1"/>
  <c r="C12" i="1"/>
  <c r="C11" i="1"/>
  <c r="B11" i="1"/>
  <c r="B10" i="1" s="1"/>
  <c r="B8" i="1" s="1"/>
  <c r="B48" i="1" s="1"/>
  <c r="F10" i="1"/>
  <c r="E10" i="1"/>
  <c r="C10" i="1"/>
  <c r="G9" i="1"/>
  <c r="F8" i="1"/>
  <c r="E8" i="1"/>
  <c r="C8" i="1"/>
  <c r="C48" i="1" l="1"/>
</calcChain>
</file>

<file path=xl/sharedStrings.xml><?xml version="1.0" encoding="utf-8"?>
<sst xmlns="http://schemas.openxmlformats.org/spreadsheetml/2006/main" count="802" uniqueCount="589">
  <si>
    <t>Bilans jednostki budżetowej lub samorządowego zakładu budżetowego</t>
  </si>
  <si>
    <t>Numer identyfikacyjny</t>
  </si>
  <si>
    <t>AKTYWA</t>
  </si>
  <si>
    <t>Stan na początek roku</t>
  </si>
  <si>
    <t>Stan na koniec roku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</si>
  <si>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</si>
  <si>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</si>
  <si>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</si>
  <si>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</si>
  <si>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</si>
  <si>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</si>
  <si>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</si>
  <si>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</si>
  <si>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</si>
  <si>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</si>
  <si>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</si>
  <si>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</si>
  <si>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</si>
  <si>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</si>
  <si>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</si>
  <si>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</si>
  <si>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</si>
  <si>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</si>
  <si>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</si>
  <si>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</si>
  <si>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t>2. Środki trwałe w budowie (inwestycje)</t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</si>
  <si>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</si>
  <si>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</si>
  <si>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</si>
  <si>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</si>
  <si>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</si>
  <si>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</si>
  <si>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</si>
  <si>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</si>
  <si>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</si>
  <si>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</si>
  <si>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</si>
  <si>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</si>
  <si>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</si>
  <si>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</si>
  <si>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</si>
  <si>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</si>
  <si>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</si>
  <si>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</si>
  <si>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</si>
  <si>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</si>
  <si>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</si>
  <si>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</si>
  <si>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</si>
  <si>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</si>
  <si>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</si>
  <si>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</si>
  <si>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</si>
  <si>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</si>
  <si>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</si>
  <si>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</si>
  <si>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</si>
  <si>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</si>
  <si>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</si>
  <si>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</si>
  <si>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</si>
  <si>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</si>
  <si>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</si>
  <si>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</si>
  <si>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</si>
  <si>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</si>
  <si>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</si>
  <si>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</si>
  <si>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</si>
  <si>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</si>
  <si>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</si>
  <si>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</si>
  <si>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</si>
  <si>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</si>
  <si>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(rok, miesiąc, dzień)</t>
  </si>
  <si>
    <t>..................................</t>
  </si>
  <si>
    <t>(główny księgowy)</t>
  </si>
  <si>
    <t>(kierownik jednostki)</t>
  </si>
  <si>
    <t xml:space="preserve"> Urząd Miasta Stołecznego Warszawy                                               ul. Kredytowa 3,                                                                        00-056 Warszawa                                                                          </t>
  </si>
  <si>
    <r>
      <t>sporządzony na dzień</t>
    </r>
    <r>
      <rPr>
        <sz val="11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31.12.2020</t>
    </r>
  </si>
  <si>
    <r>
      <t>REGON</t>
    </r>
    <r>
      <rPr>
        <b/>
        <sz val="11"/>
        <color indexed="8"/>
        <rFont val="Calibri"/>
        <family val="2"/>
        <charset val="238"/>
      </rPr>
      <t xml:space="preserve"> 015259663</t>
    </r>
  </si>
  <si>
    <r>
      <t>D. Zobowiązania i rezerwy na zobowiązania</t>
    </r>
    <r>
      <rPr>
        <sz val="11"/>
        <color indexed="8"/>
        <rFont val="Calibri"/>
        <family val="2"/>
        <charset val="238"/>
      </rPr>
      <t> </t>
    </r>
  </si>
  <si>
    <r>
      <t> </t>
    </r>
    <r>
      <rPr>
        <b/>
        <sz val="11"/>
        <color indexed="8"/>
        <rFont val="Calibri"/>
        <family val="2"/>
        <charset val="238"/>
      </rPr>
      <t>I. Zobowiązania długoterminowe</t>
    </r>
  </si>
  <si>
    <t xml:space="preserve">      Urząd Dzielnicy Praga Północ                                          ul. K.I.Kłopotowskiego 15                                      03-708 Warszawa                </t>
  </si>
  <si>
    <t>Urząd Dzielnicy Praga Północ</t>
  </si>
  <si>
    <t>sporządzony na dzień 31.12. 2020</t>
  </si>
  <si>
    <t xml:space="preserve">Stan na koniec roku poprzedniego </t>
  </si>
  <si>
    <t xml:space="preserve">Stan na koniec roku bieżącego 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</si>
  <si>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</si>
  <si>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</si>
  <si>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</si>
  <si>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III. Koszt wytworzenia produktów na własne potrzeby jednostki</t>
  </si>
  <si>
    <t>IV. Przychody netto ze sprzedaży towarów i materiałów</t>
  </si>
  <si>
    <t>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</si>
  <si>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</si>
  <si>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</si>
  <si>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</si>
  <si>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</si>
  <si>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</si>
  <si>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</si>
  <si>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</si>
  <si>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</si>
  <si>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</si>
  <si>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</si>
  <si>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</si>
  <si>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</si>
  <si>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</si>
  <si>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</si>
  <si>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</si>
  <si>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</si>
  <si>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</si>
  <si>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</si>
  <si>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</si>
  <si>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</si>
  <si>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</si>
  <si>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</si>
  <si>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</si>
  <si>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</si>
  <si>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 xml:space="preserve">III. Inne </t>
  </si>
  <si>
    <t>H. Koszty finansowe</t>
  </si>
  <si>
    <t>I. Odsetki</t>
  </si>
  <si>
    <t>II. Inne</t>
  </si>
  <si>
    <t>I. Zysk (strata) z działalności gospodarczej (F+G-H)</t>
  </si>
  <si>
    <t>J. Wynik zdarzeń nadzwyczajny (J.I.-J.II.)</t>
  </si>
  <si>
    <t>I. Zyski nadzwyczajne</t>
  </si>
  <si>
    <t>II. Straty nadzwyczajne</t>
  </si>
  <si>
    <t>K. Zysk (strata) (I±J)</t>
  </si>
  <si>
    <t>L. Podatek dochodowy</t>
  </si>
  <si>
    <t>M. Pozostałe obowiązkowe zmniejszenia zysku (zwiększenia straty) oraz nadwyżki środków obrotowych</t>
  </si>
  <si>
    <t>N. Zysk (strata) netto (K-L-M)</t>
  </si>
  <si>
    <t>Urząd Dzielnicy Praga Północ ul. Ks.I.Kłopotowskiego 15, 03-708 Warszawa</t>
  </si>
  <si>
    <t>Urząd m.st. Warszawy                                                   ul.Kredytowa 3,                                                                                     00-056 Warszawa</t>
  </si>
  <si>
    <t>sporządzone na dzień 31.12. 2020r.</t>
  </si>
  <si>
    <t xml:space="preserve">wysłać bez pisma przewodniego                      </t>
  </si>
  <si>
    <t>Stan na koniec roku poprzedniego</t>
  </si>
  <si>
    <t>Stan na koniec roku bieżącego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</si>
  <si>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</si>
  <si>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</si>
  <si>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</si>
  <si>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</si>
  <si>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</si>
  <si>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</si>
  <si>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</si>
  <si>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</si>
  <si>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</si>
  <si>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</si>
  <si>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</si>
  <si>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</si>
  <si>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</si>
  <si>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</si>
  <si>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</si>
  <si>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</si>
  <si>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</si>
  <si>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</si>
  <si>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</si>
  <si>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</si>
  <si>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</si>
  <si>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</si>
  <si>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</si>
  <si>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</si>
  <si>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</si>
  <si>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</si>
  <si>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IV. Nadwyżka dochodów jednostek budżetowych, nadwyżka środków obrotowych samorządowych zakładów budżetowych</t>
  </si>
  <si>
    <t>V. Fundusz (II+,-III-IV)</t>
  </si>
  <si>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</si>
  <si>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</si>
  <si>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>ŚRODKI TRWAŁE</t>
  </si>
  <si>
    <t>Rzeczowy majątek trwały   2020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</si>
  <si>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</si>
  <si>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</si>
  <si>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</si>
  <si>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</si>
  <si>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</si>
  <si>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</si>
  <si>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</si>
  <si>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</si>
  <si>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</si>
  <si>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</si>
  <si>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</si>
  <si>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</si>
  <si>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</si>
  <si>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</si>
  <si>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</si>
  <si>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</si>
  <si>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</si>
  <si>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</si>
  <si>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</si>
  <si>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</si>
  <si>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</si>
  <si>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</si>
  <si>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</si>
  <si>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</si>
  <si>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</si>
  <si>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</si>
  <si>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</si>
  <si>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</si>
  <si>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</si>
  <si>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</si>
  <si>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</si>
  <si>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</si>
  <si>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</si>
  <si>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</si>
  <si>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</si>
  <si>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</si>
  <si>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</si>
  <si>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</si>
  <si>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</si>
  <si>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</si>
  <si>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</si>
  <si>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</si>
  <si>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</si>
  <si>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 xml:space="preserve">1. </t>
  </si>
  <si>
    <t>1. Sprzedanych</t>
  </si>
  <si>
    <t>2. Zlikwidowanych</t>
  </si>
  <si>
    <t>3. Inne</t>
  </si>
  <si>
    <t>Odpisy na koniec okresu</t>
  </si>
  <si>
    <t xml:space="preserve">II.1.2. Aktualna wartość rynkowa środków trwałych, o ile jednostka dysponuje takimi informacjami </t>
  </si>
  <si>
    <t>Treść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</si>
  <si>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</si>
  <si>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</si>
  <si>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</si>
  <si>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</si>
  <si>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</si>
  <si>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</si>
  <si>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</si>
  <si>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</si>
  <si>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</si>
  <si>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</si>
  <si>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</si>
  <si>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</si>
  <si>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</si>
  <si>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</si>
  <si>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</si>
  <si>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</si>
  <si>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</si>
  <si>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</si>
  <si>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</si>
  <si>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</si>
  <si>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</si>
  <si>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</si>
  <si>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</si>
  <si>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</si>
  <si>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</si>
  <si>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</si>
  <si>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</si>
  <si>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</si>
  <si>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</si>
  <si>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</si>
  <si>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</si>
  <si>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</si>
  <si>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</si>
  <si>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</si>
  <si>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</si>
  <si>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</si>
  <si>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</si>
  <si>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</si>
  <si>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</si>
  <si>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</si>
  <si>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</si>
  <si>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</si>
  <si>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</si>
  <si>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</si>
  <si>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</si>
  <si>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</si>
  <si>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</si>
  <si>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</si>
  <si>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</si>
  <si>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</si>
  <si>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</si>
  <si>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</si>
  <si>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</si>
  <si>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</si>
  <si>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</si>
  <si>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</si>
  <si>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</si>
  <si>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</si>
  <si>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</si>
  <si>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</si>
  <si>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</si>
  <si>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</si>
  <si>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</si>
  <si>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</si>
  <si>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</si>
  <si>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</si>
  <si>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</si>
  <si>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</si>
  <si>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</si>
  <si>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</si>
  <si>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</si>
  <si>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</si>
  <si>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</si>
  <si>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</si>
  <si>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</si>
  <si>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</si>
  <si>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</si>
  <si>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</si>
  <si>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</si>
  <si>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</si>
  <si>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</si>
  <si>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</si>
  <si>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</si>
  <si>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</si>
  <si>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</si>
  <si>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</si>
  <si>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</si>
  <si>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</si>
  <si>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</si>
  <si>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</si>
  <si>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</si>
  <si>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</si>
  <si>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</si>
  <si>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</si>
  <si>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</si>
  <si>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</si>
  <si>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</si>
  <si>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</si>
  <si>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</si>
  <si>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</si>
  <si>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</si>
  <si>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</si>
  <si>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</si>
  <si>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</si>
  <si>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</si>
  <si>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</si>
  <si>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</si>
  <si>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</si>
  <si>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</si>
  <si>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</si>
  <si>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</si>
  <si>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</si>
  <si>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</si>
  <si>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</si>
  <si>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</si>
  <si>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</si>
  <si>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</si>
  <si>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</si>
  <si>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</si>
  <si>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</si>
  <si>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</si>
  <si>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</si>
  <si>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</si>
  <si>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</si>
  <si>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</si>
  <si>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</si>
  <si>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</si>
  <si>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</si>
  <si>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</si>
  <si>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</si>
  <si>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</si>
  <si>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</si>
  <si>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</si>
  <si>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</si>
  <si>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</si>
  <si>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</si>
  <si>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</si>
  <si>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</si>
  <si>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</si>
  <si>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</si>
  <si>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</si>
  <si>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</si>
  <si>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</si>
  <si>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</si>
  <si>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</si>
  <si>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</si>
  <si>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</si>
  <si>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</si>
  <si>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</si>
  <si>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</si>
  <si>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</si>
  <si>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</si>
  <si>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</si>
  <si>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</si>
  <si>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</si>
  <si>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</si>
  <si>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</si>
  <si>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</si>
  <si>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</si>
  <si>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</si>
  <si>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</si>
  <si>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</si>
  <si>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Środki trwałe będące w użytkowaniu przez Spółkę do czasu wniesienia ich aportem do Spółki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</si>
  <si>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</si>
  <si>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</si>
  <si>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</si>
  <si>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</si>
  <si>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</si>
  <si>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</si>
  <si>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</si>
  <si>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</si>
  <si>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</si>
  <si>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</si>
  <si>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</si>
  <si>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</si>
  <si>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</si>
  <si>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</si>
  <si>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</si>
  <si>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</si>
  <si>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</si>
  <si>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</si>
  <si>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</si>
  <si>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</si>
  <si>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</si>
  <si>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</si>
  <si>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</si>
  <si>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</si>
  <si>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</si>
  <si>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</si>
  <si>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</si>
  <si>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</si>
  <si>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</si>
  <si>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</si>
  <si>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</si>
  <si>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</si>
  <si>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</si>
  <si>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</si>
  <si>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</si>
  <si>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</si>
  <si>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</si>
  <si>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</si>
  <si>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</si>
  <si>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 xml:space="preserve">koszty związane z epidemią COVID-19 </t>
  </si>
  <si>
    <t>Kwota należności z tytułu podatków realizowanych przez organy podatkowe podległe ministrowi własciwemu do spraw finansów publicznych wykazywanych w sprawozdaniu z wykonania planu dochodów budżetowych</t>
  </si>
  <si>
    <t xml:space="preserve">II.2.5.a. Struktura przychodów </t>
  </si>
  <si>
    <t>Struktura przychodów (RZiS)</t>
  </si>
  <si>
    <t>Obroty roku bieżącego 2020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</si>
  <si>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</si>
  <si>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</si>
  <si>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</si>
  <si>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</si>
  <si>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</si>
  <si>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</si>
  <si>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</si>
  <si>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</si>
  <si>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</si>
  <si>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</si>
  <si>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</si>
  <si>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</si>
  <si>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</si>
  <si>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</si>
  <si>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</si>
  <si>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</si>
  <si>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</si>
  <si>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</si>
  <si>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</si>
  <si>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</si>
  <si>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</si>
  <si>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</si>
  <si>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</si>
  <si>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</si>
  <si>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</si>
  <si>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</si>
  <si>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</si>
  <si>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</si>
  <si>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</si>
  <si>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</si>
  <si>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</si>
  <si>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</si>
  <si>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</si>
  <si>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</si>
  <si>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</si>
  <si>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</si>
  <si>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</si>
  <si>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</si>
  <si>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</si>
  <si>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</si>
  <si>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</si>
  <si>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</si>
  <si>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</si>
  <si>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</si>
  <si>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</si>
  <si>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</si>
  <si>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</si>
  <si>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</si>
  <si>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</si>
  <si>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</si>
  <si>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</si>
  <si>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</si>
  <si>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</si>
  <si>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</si>
  <si>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</si>
  <si>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</si>
  <si>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</si>
  <si>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</si>
  <si>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</si>
  <si>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</si>
  <si>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</si>
  <si>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</si>
  <si>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</si>
  <si>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</si>
  <si>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</si>
  <si>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</si>
  <si>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</si>
  <si>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</si>
  <si>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</si>
  <si>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</si>
  <si>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</si>
  <si>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</si>
  <si>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</si>
  <si>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</si>
  <si>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</si>
  <si>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</si>
  <si>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</si>
  <si>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</si>
  <si>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</si>
  <si>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</si>
  <si>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</si>
  <si>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</si>
  <si>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</si>
  <si>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</si>
  <si>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</si>
  <si>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</si>
  <si>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t xml:space="preserve">Razem:  </t>
  </si>
  <si>
    <t>II.2.5.e. Przychody finansowe</t>
  </si>
  <si>
    <t>Dywidendy i udziały w zyskach</t>
  </si>
  <si>
    <t xml:space="preserve">dywidendy </t>
  </si>
  <si>
    <t>zysk na sprzedaży udziałów i akcji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</si>
  <si>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</si>
  <si>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</si>
  <si>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</si>
  <si>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</si>
  <si>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</si>
  <si>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</si>
  <si>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</si>
  <si>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</si>
  <si>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</si>
  <si>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</si>
  <si>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</si>
  <si>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</si>
  <si>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</si>
  <si>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</si>
  <si>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</si>
  <si>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</si>
  <si>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</si>
  <si>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</si>
  <si>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</si>
  <si>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</si>
  <si>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</si>
  <si>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</si>
  <si>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</si>
  <si>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</si>
  <si>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</si>
  <si>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Spółki, w których Miasto posiada 100% udziałów, akcji w tym:</t>
  </si>
  <si>
    <t>Tramwaje Warszawskie Sp. z o.o</t>
  </si>
  <si>
    <t>Miejskie Zakłady Autobusowe Sp. z o.o</t>
  </si>
  <si>
    <t>……..</t>
  </si>
  <si>
    <t>Zakłady Opieki Zdrowotnej</t>
  </si>
  <si>
    <t>Szpital Praski -odpady</t>
  </si>
  <si>
    <t>zoz - odpady</t>
  </si>
  <si>
    <t>Instytucje Kultury</t>
  </si>
  <si>
    <t>Stan zatrudnienia na koniec
 roku poprzedniego (osoby)</t>
  </si>
  <si>
    <t>Stan zatrudnienia na koniec 
roku obrotowego (osoby)</t>
  </si>
  <si>
    <t>Pracownicy ogółem</t>
  </si>
  <si>
    <t>213</t>
  </si>
  <si>
    <t>208</t>
  </si>
  <si>
    <t>II.3.2. Informacje o znaczących zdarzeniach dotyczących lat ubiegłych 
ujętych w sprawozdaniu finansowym roku obrotowego</t>
  </si>
  <si>
    <t>Brak danych</t>
  </si>
  <si>
    <t>L.p.</t>
  </si>
  <si>
    <t>Opis zdarzenia</t>
  </si>
  <si>
    <t>Przyczyna ujęcia w sprawozdaniu finansowym roku obrotowego</t>
  </si>
  <si>
    <t>Wpływ na sprawozdanie finansowe</t>
  </si>
  <si>
    <t>1.</t>
  </si>
  <si>
    <t>2.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</si>
  <si>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</si>
  <si>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</si>
  <si>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</si>
  <si>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</si>
  <si>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</si>
  <si>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</si>
  <si>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</si>
  <si>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</si>
  <si>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r>
      <t xml:space="preserve">II.3.1. Informacja o stanie zatrudnienia </t>
    </r>
    <r>
      <rPr>
        <sz val="11"/>
        <color indexed="8"/>
        <rFont val="Calibri"/>
        <family val="2"/>
        <charset val="238"/>
      </rPr>
      <t>(osoby)</t>
    </r>
  </si>
  <si>
    <r>
      <t xml:space="preserve">Rezerwy na odszkodowania za nieruchomości warszawskie </t>
    </r>
    <r>
      <rPr>
        <sz val="11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</si>
  <si>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1"/>
        <color indexed="8"/>
        <rFont val="Calibri"/>
        <family val="2"/>
        <charset val="238"/>
      </rPr>
      <t xml:space="preserve"> </t>
    </r>
  </si>
  <si>
    <r>
      <t>Poręczenia</t>
    </r>
    <r>
      <rPr>
        <sz val="11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</si>
  <si>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1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</si>
  <si>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1"/>
        <color indexed="8"/>
        <rFont val="Calibri"/>
        <family val="2"/>
        <charset val="238"/>
      </rPr>
      <t xml:space="preserve"> </t>
    </r>
  </si>
  <si>
    <r>
      <t xml:space="preserve">Przychody netto ze sprzedaży produktów </t>
    </r>
    <r>
      <rPr>
        <sz val="11"/>
        <rFont val="Calibri"/>
        <family val="2"/>
        <charset val="238"/>
      </rPr>
      <t>w tym:</t>
    </r>
  </si>
  <si>
    <r>
      <rPr>
        <b/>
        <i/>
        <sz val="11"/>
        <rFont val="Calibri"/>
        <family val="2"/>
        <charset val="238"/>
      </rPr>
      <t>inne</t>
    </r>
    <r>
      <rPr>
        <i/>
        <sz val="11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</si>
  <si>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r>
      <rPr>
        <b/>
        <i/>
        <sz val="11"/>
        <color indexed="8"/>
        <rFont val="Calibri"/>
        <family val="2"/>
        <charset val="238"/>
      </rPr>
      <t>inne koszty operacyjne</t>
    </r>
    <r>
      <rPr>
        <i/>
        <sz val="11"/>
        <color indexed="8"/>
        <rFont val="Calibri"/>
        <family val="2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</si>
  <si>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>II.1.1.a. Rzeczowy majatek trwały - zmiany w ciągu roku obrotowego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</si>
  <si>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</si>
  <si>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Przychody funansowe</t>
  </si>
  <si>
    <t>Koszty finansowe</t>
  </si>
  <si>
    <t xml:space="preserve"> Urząd Dzielnicy Praga Północ                                          ul. K.I.Kłopotowskiego 15                                      03-708 Warszawa       </t>
  </si>
  <si>
    <t>Nr identyfikacyjny   REGON 01525966</t>
  </si>
  <si>
    <t>Urząd m.st. Warszawy                                          ul.Kredytowa 3, 00-056 Warszawa</t>
  </si>
  <si>
    <t>Rachunek zysków i strat jednostki (wariant porównawczy) jednostki budżetowej (wariant porównawczy)</t>
  </si>
  <si>
    <t>Zestawienie zmian w funduszu jednostki budżetowej</t>
  </si>
  <si>
    <t>Numer identyfikacyjny REGON  015259663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</si>
</sst>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_D_M_-;\-* #,##0.00\ _D_M_-;_-* &quot;-&quot;??\ _D_M_-;_-@_-"/>
    <numFmt numFmtId="165" formatCode="#,##0.00;[Red]#,##0.00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indexed="9"/>
      <name val="Times New Roman"/>
      <family val="1"/>
      <charset val="238"/>
    </font>
    <font>
      <i/>
      <sz val="11"/>
      <color indexed="9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36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b/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Book Antiqua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Book Antiqua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i/>
      <sz val="11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i/>
      <sz val="11"/>
      <name val="Calibri"/>
      <family val="2"/>
      <charset val="238"/>
    </font>
    <font>
      <b/>
      <u/>
      <sz val="1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i/>
      <sz val="11"/>
      <color rgb="FF000000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1"/>
      <color rgb="FF00B0F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/>
    <xf numFmtId="0" fontId="15" fillId="0" borderId="0"/>
  </cellStyleXfs>
  <cellXfs count="932">
    <xf numFmtId="0" fontId="0" fillId="0" borderId="0" xfId="0"/>
    <xf numFmtId="0" fontId="3" fillId="0" borderId="0" xfId="0" applyFont="1"/>
    <xf numFmtId="0" fontId="2" fillId="0" borderId="0" xfId="0" applyFont="1"/>
    <xf numFmtId="43" fontId="2" fillId="0" borderId="0" xfId="1" applyFont="1"/>
    <xf numFmtId="4" fontId="4" fillId="0" borderId="0" xfId="0" applyNumberFormat="1" applyFont="1"/>
    <xf numFmtId="4" fontId="2" fillId="0" borderId="0" xfId="0" applyNumberFormat="1" applyFont="1"/>
    <xf numFmtId="43" fontId="2" fillId="0" borderId="0" xfId="0" applyNumberFormat="1" applyFont="1"/>
    <xf numFmtId="164" fontId="2" fillId="0" borderId="0" xfId="0" applyNumberFormat="1" applyFont="1"/>
    <xf numFmtId="0" fontId="2" fillId="0" borderId="0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wrapText="1"/>
    </xf>
    <xf numFmtId="4" fontId="6" fillId="2" borderId="11" xfId="0" applyNumberFormat="1" applyFont="1" applyFill="1" applyBorder="1" applyAlignment="1">
      <alignment horizontal="right" wrapText="1"/>
    </xf>
    <xf numFmtId="4" fontId="6" fillId="0" borderId="11" xfId="0" applyNumberFormat="1" applyFont="1" applyFill="1" applyBorder="1" applyAlignment="1">
      <alignment horizontal="right" wrapText="1"/>
    </xf>
    <xf numFmtId="4" fontId="6" fillId="2" borderId="11" xfId="0" applyNumberFormat="1" applyFont="1" applyFill="1" applyBorder="1" applyAlignment="1">
      <alignment horizontal="right"/>
    </xf>
    <xf numFmtId="4" fontId="6" fillId="0" borderId="11" xfId="0" applyNumberFormat="1" applyFont="1" applyFill="1" applyBorder="1" applyAlignment="1">
      <alignment horizontal="right"/>
    </xf>
    <xf numFmtId="0" fontId="5" fillId="2" borderId="11" xfId="0" applyFont="1" applyFill="1" applyBorder="1" applyAlignment="1">
      <alignment wrapText="1"/>
    </xf>
    <xf numFmtId="4" fontId="5" fillId="2" borderId="11" xfId="0" applyNumberFormat="1" applyFont="1" applyFill="1" applyBorder="1" applyAlignment="1">
      <alignment horizontal="right"/>
    </xf>
    <xf numFmtId="4" fontId="5" fillId="0" borderId="11" xfId="0" applyNumberFormat="1" applyFont="1" applyFill="1" applyBorder="1" applyAlignment="1">
      <alignment horizontal="right"/>
    </xf>
    <xf numFmtId="2" fontId="6" fillId="2" borderId="11" xfId="0" applyNumberFormat="1" applyFont="1" applyFill="1" applyBorder="1" applyAlignment="1">
      <alignment horizontal="right"/>
    </xf>
    <xf numFmtId="4" fontId="6" fillId="2" borderId="11" xfId="0" applyNumberFormat="1" applyFont="1" applyFill="1" applyBorder="1" applyAlignment="1">
      <alignment wrapText="1"/>
    </xf>
    <xf numFmtId="4" fontId="6" fillId="2" borderId="11" xfId="0" applyNumberFormat="1" applyFont="1" applyFill="1" applyBorder="1"/>
    <xf numFmtId="4" fontId="7" fillId="0" borderId="11" xfId="0" applyNumberFormat="1" applyFont="1" applyFill="1" applyBorder="1" applyAlignment="1">
      <alignment horizontal="right"/>
    </xf>
    <xf numFmtId="2" fontId="5" fillId="2" borderId="11" xfId="0" applyNumberFormat="1" applyFont="1" applyFill="1" applyBorder="1" applyAlignment="1">
      <alignment horizontal="right"/>
    </xf>
    <xf numFmtId="2" fontId="5" fillId="2" borderId="11" xfId="0" applyNumberFormat="1" applyFont="1" applyFill="1" applyBorder="1" applyAlignment="1">
      <alignment horizontal="right" wrapText="1"/>
    </xf>
    <xf numFmtId="43" fontId="5" fillId="2" borderId="11" xfId="1" applyFont="1" applyFill="1" applyBorder="1" applyAlignment="1">
      <alignment horizontal="right" wrapText="1"/>
    </xf>
    <xf numFmtId="43" fontId="6" fillId="2" borderId="11" xfId="1" applyFont="1" applyFill="1" applyBorder="1" applyAlignment="1">
      <alignment horizontal="right"/>
    </xf>
    <xf numFmtId="43" fontId="6" fillId="0" borderId="11" xfId="1" applyFont="1" applyFill="1" applyBorder="1" applyAlignment="1">
      <alignment horizontal="right"/>
    </xf>
    <xf numFmtId="43" fontId="5" fillId="2" borderId="11" xfId="1" applyFont="1" applyFill="1" applyBorder="1" applyAlignment="1">
      <alignment horizontal="right"/>
    </xf>
    <xf numFmtId="4" fontId="8" fillId="0" borderId="11" xfId="0" applyNumberFormat="1" applyFont="1" applyFill="1" applyBorder="1" applyAlignment="1">
      <alignment horizontal="right"/>
    </xf>
    <xf numFmtId="4" fontId="5" fillId="2" borderId="11" xfId="0" applyNumberFormat="1" applyFont="1" applyFill="1" applyBorder="1" applyAlignment="1">
      <alignment horizontal="right" wrapText="1"/>
    </xf>
    <xf numFmtId="4" fontId="5" fillId="2" borderId="11" xfId="0" applyNumberFormat="1" applyFont="1" applyFill="1" applyBorder="1" applyAlignment="1">
      <alignment wrapText="1"/>
    </xf>
    <xf numFmtId="4" fontId="6" fillId="0" borderId="12" xfId="0" applyNumberFormat="1" applyFont="1" applyFill="1" applyBorder="1" applyAlignment="1">
      <alignment horizontal="right"/>
    </xf>
    <xf numFmtId="4" fontId="6" fillId="2" borderId="12" xfId="0" applyNumberFormat="1" applyFont="1" applyFill="1" applyBorder="1" applyAlignment="1">
      <alignment horizontal="right"/>
    </xf>
    <xf numFmtId="0" fontId="7" fillId="0" borderId="16" xfId="0" applyFont="1" applyBorder="1" applyAlignment="1">
      <alignment horizontal="center"/>
    </xf>
    <xf numFmtId="0" fontId="8" fillId="0" borderId="21" xfId="0" applyFont="1" applyBorder="1" applyAlignment="1">
      <alignment horizontal="center" wrapText="1"/>
    </xf>
    <xf numFmtId="0" fontId="8" fillId="0" borderId="24" xfId="0" applyFont="1" applyBorder="1" applyAlignment="1">
      <alignment horizontal="center" vertical="center" wrapText="1"/>
    </xf>
    <xf numFmtId="43" fontId="7" fillId="0" borderId="24" xfId="1" applyFont="1" applyFill="1" applyBorder="1"/>
    <xf numFmtId="43" fontId="7" fillId="0" borderId="24" xfId="1" applyFont="1" applyBorder="1"/>
    <xf numFmtId="43" fontId="8" fillId="3" borderId="24" xfId="1" applyFont="1" applyFill="1" applyBorder="1"/>
    <xf numFmtId="43" fontId="7" fillId="0" borderId="13" xfId="1" applyFont="1" applyBorder="1"/>
    <xf numFmtId="43" fontId="8" fillId="4" borderId="25" xfId="1" applyFont="1" applyFill="1" applyBorder="1"/>
    <xf numFmtId="43" fontId="7" fillId="4" borderId="26" xfId="1" applyFont="1" applyFill="1" applyBorder="1"/>
    <xf numFmtId="43" fontId="8" fillId="4" borderId="27" xfId="1" applyFont="1" applyFill="1" applyBorder="1"/>
    <xf numFmtId="43" fontId="7" fillId="4" borderId="28" xfId="1" applyFont="1" applyFill="1" applyBorder="1"/>
    <xf numFmtId="43" fontId="8" fillId="3" borderId="27" xfId="1" applyFont="1" applyFill="1" applyBorder="1"/>
    <xf numFmtId="43" fontId="7" fillId="5" borderId="28" xfId="1" applyFont="1" applyFill="1" applyBorder="1"/>
    <xf numFmtId="43" fontId="7" fillId="3" borderId="28" xfId="1" applyFont="1" applyFill="1" applyBorder="1"/>
    <xf numFmtId="43" fontId="8" fillId="3" borderId="29" xfId="1" applyFont="1" applyFill="1" applyBorder="1"/>
    <xf numFmtId="43" fontId="7" fillId="5" borderId="30" xfId="1" applyFont="1" applyFill="1" applyBorder="1"/>
    <xf numFmtId="43" fontId="8" fillId="3" borderId="21" xfId="1" applyFont="1" applyFill="1" applyBorder="1"/>
    <xf numFmtId="43" fontId="8" fillId="0" borderId="24" xfId="1" applyFont="1" applyBorder="1"/>
    <xf numFmtId="43" fontId="7" fillId="3" borderId="24" xfId="1" applyFont="1" applyFill="1" applyBorder="1"/>
    <xf numFmtId="0" fontId="8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21" xfId="0" applyFont="1" applyBorder="1"/>
    <xf numFmtId="43" fontId="8" fillId="0" borderId="24" xfId="1" applyFont="1" applyFill="1" applyBorder="1" applyAlignment="1">
      <alignment wrapText="1"/>
    </xf>
    <xf numFmtId="43" fontId="7" fillId="0" borderId="24" xfId="1" applyFont="1" applyFill="1" applyBorder="1" applyAlignment="1">
      <alignment wrapText="1"/>
    </xf>
    <xf numFmtId="43" fontId="12" fillId="0" borderId="0" xfId="1" applyFont="1"/>
    <xf numFmtId="0" fontId="0" fillId="0" borderId="0" xfId="0" applyAlignment="1"/>
    <xf numFmtId="4" fontId="16" fillId="0" borderId="0" xfId="0" applyNumberFormat="1" applyFont="1" applyAlignment="1">
      <alignment vertical="top"/>
    </xf>
    <xf numFmtId="4" fontId="1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3" fontId="16" fillId="0" borderId="0" xfId="1" applyFont="1" applyAlignment="1">
      <alignment vertical="center"/>
    </xf>
    <xf numFmtId="4" fontId="19" fillId="0" borderId="0" xfId="0" applyNumberFormat="1" applyFont="1" applyAlignment="1">
      <alignment vertical="center"/>
    </xf>
    <xf numFmtId="4" fontId="17" fillId="0" borderId="74" xfId="0" applyNumberFormat="1" applyFont="1" applyFill="1" applyBorder="1" applyAlignment="1" applyProtection="1">
      <alignment horizontal="right" vertical="center" wrapText="1"/>
    </xf>
    <xf numFmtId="4" fontId="17" fillId="6" borderId="58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90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105" xfId="0" applyNumberFormat="1" applyFont="1" applyFill="1" applyBorder="1" applyAlignment="1" applyProtection="1">
      <alignment vertical="center" wrapText="1"/>
      <protection locked="0"/>
    </xf>
    <xf numFmtId="4" fontId="20" fillId="0" borderId="58" xfId="0" applyNumberFormat="1" applyFont="1" applyFill="1" applyBorder="1" applyAlignment="1" applyProtection="1">
      <alignment horizontal="right" vertical="center" wrapText="1"/>
    </xf>
    <xf numFmtId="4" fontId="20" fillId="0" borderId="78" xfId="0" applyNumberFormat="1" applyFont="1" applyFill="1" applyBorder="1" applyAlignment="1" applyProtection="1">
      <alignment horizontal="right" vertical="center" wrapText="1"/>
    </xf>
    <xf numFmtId="4" fontId="20" fillId="0" borderId="61" xfId="0" applyNumberFormat="1" applyFont="1" applyFill="1" applyBorder="1" applyAlignment="1" applyProtection="1">
      <alignment horizontal="right" vertical="center" wrapText="1"/>
    </xf>
    <xf numFmtId="4" fontId="17" fillId="0" borderId="105" xfId="0" applyNumberFormat="1" applyFont="1" applyFill="1" applyBorder="1" applyAlignment="1" applyProtection="1">
      <alignment horizontal="right" vertical="center" wrapText="1"/>
      <protection locked="0"/>
    </xf>
    <xf numFmtId="4" fontId="17" fillId="6" borderId="105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Alignme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/>
    </xf>
    <xf numFmtId="0" fontId="21" fillId="0" borderId="0" xfId="0" applyFont="1"/>
    <xf numFmtId="43" fontId="21" fillId="0" borderId="0" xfId="1" applyFont="1"/>
    <xf numFmtId="0" fontId="8" fillId="0" borderId="0" xfId="4" applyFont="1" applyBorder="1" applyAlignment="1"/>
    <xf numFmtId="0" fontId="8" fillId="0" borderId="0" xfId="4" applyFont="1" applyBorder="1" applyAlignment="1">
      <alignment wrapText="1"/>
    </xf>
    <xf numFmtId="4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 applyProtection="1">
      <alignment horizontal="left" vertical="center"/>
      <protection locked="0"/>
    </xf>
    <xf numFmtId="0" fontId="21" fillId="0" borderId="82" xfId="0" applyFont="1" applyBorder="1"/>
    <xf numFmtId="0" fontId="22" fillId="0" borderId="0" xfId="0" applyFont="1"/>
    <xf numFmtId="4" fontId="6" fillId="9" borderId="74" xfId="0" applyNumberFormat="1" applyFont="1" applyFill="1" applyBorder="1" applyAlignment="1" applyProtection="1">
      <alignment vertical="center"/>
    </xf>
    <xf numFmtId="4" fontId="6" fillId="9" borderId="74" xfId="0" applyNumberFormat="1" applyFont="1" applyFill="1" applyBorder="1" applyAlignment="1" applyProtection="1">
      <alignment horizontal="right" vertical="center"/>
    </xf>
    <xf numFmtId="4" fontId="6" fillId="0" borderId="0" xfId="0" applyNumberFormat="1" applyFont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4" fontId="8" fillId="0" borderId="0" xfId="0" applyNumberFormat="1" applyFont="1" applyAlignment="1">
      <alignment horizontal="left"/>
    </xf>
    <xf numFmtId="0" fontId="8" fillId="0" borderId="0" xfId="3" applyFont="1" applyAlignment="1">
      <alignment horizontal="left" wrapText="1"/>
    </xf>
    <xf numFmtId="4" fontId="5" fillId="0" borderId="0" xfId="0" applyNumberFormat="1" applyFont="1" applyAlignment="1">
      <alignment vertical="top"/>
    </xf>
    <xf numFmtId="4" fontId="5" fillId="0" borderId="0" xfId="0" applyNumberFormat="1" applyFont="1" applyAlignment="1">
      <alignment vertical="center"/>
    </xf>
    <xf numFmtId="0" fontId="7" fillId="0" borderId="49" xfId="0" applyFont="1" applyFill="1" applyBorder="1"/>
    <xf numFmtId="4" fontId="7" fillId="0" borderId="50" xfId="0" applyNumberFormat="1" applyFont="1" applyFill="1" applyBorder="1" applyAlignment="1">
      <alignment horizontal="right"/>
    </xf>
    <xf numFmtId="4" fontId="7" fillId="0" borderId="51" xfId="0" applyNumberFormat="1" applyFont="1" applyFill="1" applyBorder="1" applyAlignment="1">
      <alignment horizontal="right"/>
    </xf>
    <xf numFmtId="0" fontId="26" fillId="0" borderId="49" xfId="0" applyFont="1" applyFill="1" applyBorder="1"/>
    <xf numFmtId="2" fontId="26" fillId="0" borderId="50" xfId="0" applyNumberFormat="1" applyFont="1" applyFill="1" applyBorder="1" applyAlignment="1">
      <alignment horizontal="right"/>
    </xf>
    <xf numFmtId="4" fontId="26" fillId="0" borderId="50" xfId="0" applyNumberFormat="1" applyFont="1" applyFill="1" applyBorder="1" applyAlignment="1">
      <alignment horizontal="right"/>
    </xf>
    <xf numFmtId="0" fontId="22" fillId="0" borderId="49" xfId="0" applyFont="1" applyFill="1" applyBorder="1"/>
    <xf numFmtId="4" fontId="22" fillId="0" borderId="50" xfId="0" applyNumberFormat="1" applyFont="1" applyFill="1" applyBorder="1" applyAlignment="1">
      <alignment horizontal="right"/>
    </xf>
    <xf numFmtId="4" fontId="22" fillId="0" borderId="51" xfId="0" applyNumberFormat="1" applyFont="1" applyFill="1" applyBorder="1" applyAlignment="1">
      <alignment horizontal="right"/>
    </xf>
    <xf numFmtId="0" fontId="28" fillId="0" borderId="49" xfId="0" applyFont="1" applyFill="1" applyBorder="1"/>
    <xf numFmtId="4" fontId="28" fillId="0" borderId="50" xfId="0" applyNumberFormat="1" applyFont="1" applyFill="1" applyBorder="1" applyAlignment="1">
      <alignment horizontal="right"/>
    </xf>
    <xf numFmtId="2" fontId="28" fillId="0" borderId="50" xfId="0" applyNumberFormat="1" applyFont="1" applyFill="1" applyBorder="1" applyAlignment="1">
      <alignment horizontal="right"/>
    </xf>
    <xf numFmtId="4" fontId="28" fillId="0" borderId="51" xfId="0" applyNumberFormat="1" applyFont="1" applyFill="1" applyBorder="1" applyAlignment="1">
      <alignment horizontal="right"/>
    </xf>
    <xf numFmtId="4" fontId="28" fillId="0" borderId="52" xfId="0" applyNumberFormat="1" applyFont="1" applyFill="1" applyBorder="1" applyAlignment="1">
      <alignment horizontal="right"/>
    </xf>
    <xf numFmtId="2" fontId="28" fillId="0" borderId="52" xfId="0" applyNumberFormat="1" applyFont="1" applyFill="1" applyBorder="1" applyAlignment="1">
      <alignment horizontal="right"/>
    </xf>
    <xf numFmtId="0" fontId="22" fillId="0" borderId="45" xfId="0" applyFont="1" applyFill="1" applyBorder="1"/>
    <xf numFmtId="4" fontId="22" fillId="0" borderId="24" xfId="0" applyNumberFormat="1" applyFont="1" applyFill="1" applyBorder="1" applyAlignment="1">
      <alignment horizontal="right"/>
    </xf>
    <xf numFmtId="4" fontId="22" fillId="0" borderId="48" xfId="0" applyNumberFormat="1" applyFont="1" applyFill="1" applyBorder="1" applyAlignment="1">
      <alignment horizontal="right"/>
    </xf>
    <xf numFmtId="0" fontId="22" fillId="6" borderId="49" xfId="0" applyFont="1" applyFill="1" applyBorder="1"/>
    <xf numFmtId="4" fontId="7" fillId="6" borderId="50" xfId="0" applyNumberFormat="1" applyFont="1" applyFill="1" applyBorder="1" applyAlignment="1">
      <alignment horizontal="right"/>
    </xf>
    <xf numFmtId="4" fontId="7" fillId="6" borderId="51" xfId="0" applyNumberFormat="1" applyFont="1" applyFill="1" applyBorder="1" applyAlignment="1">
      <alignment horizontal="right"/>
    </xf>
    <xf numFmtId="0" fontId="22" fillId="6" borderId="53" xfId="0" applyFont="1" applyFill="1" applyBorder="1"/>
    <xf numFmtId="4" fontId="7" fillId="6" borderId="54" xfId="0" applyNumberFormat="1" applyFont="1" applyFill="1" applyBorder="1" applyAlignment="1">
      <alignment horizontal="right"/>
    </xf>
    <xf numFmtId="4" fontId="7" fillId="6" borderId="55" xfId="0" applyNumberFormat="1" applyFont="1" applyFill="1" applyBorder="1" applyAlignment="1">
      <alignment horizontal="right"/>
    </xf>
    <xf numFmtId="0" fontId="21" fillId="0" borderId="0" xfId="0" applyFont="1" applyFill="1" applyBorder="1"/>
    <xf numFmtId="4" fontId="22" fillId="0" borderId="0" xfId="0" applyNumberFormat="1" applyFont="1" applyFill="1" applyBorder="1" applyAlignment="1">
      <alignment horizontal="right"/>
    </xf>
    <xf numFmtId="43" fontId="5" fillId="0" borderId="0" xfId="1" applyFont="1" applyAlignment="1">
      <alignment vertical="center"/>
    </xf>
    <xf numFmtId="4" fontId="22" fillId="8" borderId="64" xfId="0" applyNumberFormat="1" applyFont="1" applyFill="1" applyBorder="1" applyAlignment="1">
      <alignment horizontal="right"/>
    </xf>
    <xf numFmtId="4" fontId="22" fillId="7" borderId="64" xfId="0" applyNumberFormat="1" applyFont="1" applyFill="1" applyBorder="1" applyAlignment="1">
      <alignment horizontal="right"/>
    </xf>
    <xf numFmtId="4" fontId="28" fillId="0" borderId="64" xfId="0" applyNumberFormat="1" applyFont="1" applyBorder="1" applyAlignment="1">
      <alignment horizontal="right"/>
    </xf>
    <xf numFmtId="2" fontId="28" fillId="0" borderId="64" xfId="0" applyNumberFormat="1" applyFont="1" applyBorder="1" applyAlignment="1">
      <alignment horizontal="right"/>
    </xf>
    <xf numFmtId="4" fontId="28" fillId="0" borderId="67" xfId="0" applyNumberFormat="1" applyFont="1" applyBorder="1" applyAlignment="1">
      <alignment horizontal="right"/>
    </xf>
    <xf numFmtId="4" fontId="22" fillId="7" borderId="63" xfId="0" applyNumberFormat="1" applyFont="1" applyFill="1" applyBorder="1" applyAlignment="1">
      <alignment horizontal="right"/>
    </xf>
    <xf numFmtId="4" fontId="28" fillId="0" borderId="64" xfId="0" applyNumberFormat="1" applyFont="1" applyFill="1" applyBorder="1" applyAlignment="1">
      <alignment horizontal="right"/>
    </xf>
    <xf numFmtId="4" fontId="22" fillId="0" borderId="64" xfId="0" applyNumberFormat="1" applyFont="1" applyFill="1" applyBorder="1" applyAlignment="1">
      <alignment horizontal="right"/>
    </xf>
    <xf numFmtId="4" fontId="22" fillId="8" borderId="73" xfId="0" applyNumberFormat="1" applyFont="1" applyFill="1" applyBorder="1" applyAlignment="1">
      <alignment horizontal="right"/>
    </xf>
    <xf numFmtId="0" fontId="7" fillId="0" borderId="74" xfId="4" applyFont="1" applyFill="1" applyBorder="1" applyAlignment="1" applyProtection="1">
      <alignment horizontal="center" vertical="center" wrapText="1"/>
    </xf>
    <xf numFmtId="4" fontId="7" fillId="0" borderId="74" xfId="4" applyNumberFormat="1" applyFont="1" applyFill="1" applyBorder="1" applyAlignment="1" applyProtection="1">
      <alignment horizontal="center" vertical="center" wrapText="1"/>
    </xf>
    <xf numFmtId="0" fontId="7" fillId="0" borderId="35" xfId="4" applyFont="1" applyFill="1" applyBorder="1" applyAlignment="1" applyProtection="1">
      <alignment horizontal="center" vertical="center" wrapText="1"/>
    </xf>
    <xf numFmtId="0" fontId="7" fillId="0" borderId="61" xfId="4" applyFont="1" applyFill="1" applyBorder="1" applyAlignment="1" applyProtection="1">
      <alignment horizontal="center" vertical="center"/>
    </xf>
    <xf numFmtId="4" fontId="7" fillId="0" borderId="61" xfId="4" applyNumberFormat="1" applyFont="1" applyFill="1" applyBorder="1" applyAlignment="1" applyProtection="1">
      <alignment horizontal="center" vertical="center" wrapText="1"/>
    </xf>
    <xf numFmtId="0" fontId="7" fillId="0" borderId="75" xfId="4" applyFont="1" applyFill="1" applyBorder="1" applyAlignment="1" applyProtection="1">
      <alignment horizontal="center" vertical="center" wrapText="1"/>
    </xf>
    <xf numFmtId="0" fontId="7" fillId="6" borderId="76" xfId="4" applyFont="1" applyFill="1" applyBorder="1" applyAlignment="1" applyProtection="1">
      <alignment vertical="center" wrapText="1"/>
    </xf>
    <xf numFmtId="4" fontId="7" fillId="6" borderId="76" xfId="4" applyNumberFormat="1" applyFont="1" applyFill="1" applyBorder="1" applyAlignment="1" applyProtection="1">
      <alignment vertical="center"/>
    </xf>
    <xf numFmtId="4" fontId="7" fillId="6" borderId="77" xfId="4" applyNumberFormat="1" applyFont="1" applyFill="1" applyBorder="1" applyAlignment="1" applyProtection="1">
      <alignment vertical="center"/>
    </xf>
    <xf numFmtId="0" fontId="7" fillId="0" borderId="78" xfId="4" applyFont="1" applyFill="1" applyBorder="1" applyAlignment="1" applyProtection="1">
      <alignment vertical="center" wrapText="1"/>
    </xf>
    <xf numFmtId="4" fontId="7" fillId="0" borderId="78" xfId="4" applyNumberFormat="1" applyFont="1" applyFill="1" applyBorder="1" applyAlignment="1" applyProtection="1">
      <alignment vertical="center"/>
    </xf>
    <xf numFmtId="4" fontId="7" fillId="0" borderId="79" xfId="4" applyNumberFormat="1" applyFont="1" applyFill="1" applyBorder="1" applyAlignment="1" applyProtection="1">
      <alignment vertical="center"/>
    </xf>
    <xf numFmtId="0" fontId="8" fillId="0" borderId="80" xfId="4" applyFont="1" applyFill="1" applyBorder="1" applyAlignment="1" applyProtection="1">
      <alignment vertical="center" wrapText="1"/>
    </xf>
    <xf numFmtId="4" fontId="8" fillId="0" borderId="80" xfId="4" applyNumberFormat="1" applyFont="1" applyFill="1" applyBorder="1" applyAlignment="1" applyProtection="1">
      <alignment vertical="center"/>
      <protection locked="0"/>
    </xf>
    <xf numFmtId="4" fontId="8" fillId="0" borderId="81" xfId="4" applyNumberFormat="1" applyFont="1" applyFill="1" applyBorder="1" applyAlignment="1" applyProtection="1">
      <alignment vertical="center"/>
    </xf>
    <xf numFmtId="0" fontId="8" fillId="0" borderId="80" xfId="4" quotePrefix="1" applyFont="1" applyFill="1" applyBorder="1" applyAlignment="1" applyProtection="1">
      <alignment vertical="center" wrapText="1"/>
      <protection locked="0"/>
    </xf>
    <xf numFmtId="0" fontId="7" fillId="6" borderId="82" xfId="4" applyFont="1" applyFill="1" applyBorder="1" applyAlignment="1" applyProtection="1">
      <alignment vertical="center" wrapText="1"/>
    </xf>
    <xf numFmtId="4" fontId="7" fillId="6" borderId="82" xfId="4" applyNumberFormat="1" applyFont="1" applyFill="1" applyBorder="1" applyAlignment="1" applyProtection="1">
      <alignment vertical="center"/>
    </xf>
    <xf numFmtId="4" fontId="7" fillId="6" borderId="83" xfId="4" applyNumberFormat="1" applyFont="1" applyFill="1" applyBorder="1" applyAlignment="1" applyProtection="1">
      <alignment vertical="center"/>
    </xf>
    <xf numFmtId="0" fontId="7" fillId="0" borderId="84" xfId="4" applyFont="1" applyFill="1" applyBorder="1" applyAlignment="1" applyProtection="1">
      <alignment horizontal="centerContinuous" vertical="center"/>
    </xf>
    <xf numFmtId="0" fontId="8" fillId="0" borderId="0" xfId="4" applyFont="1" applyFill="1" applyBorder="1" applyAlignment="1" applyProtection="1">
      <alignment vertical="center"/>
    </xf>
    <xf numFmtId="0" fontId="8" fillId="0" borderId="75" xfId="4" applyFont="1" applyFill="1" applyBorder="1" applyAlignment="1" applyProtection="1">
      <alignment vertical="center"/>
    </xf>
    <xf numFmtId="0" fontId="8" fillId="0" borderId="80" xfId="4" applyFont="1" applyFill="1" applyBorder="1" applyAlignment="1" applyProtection="1">
      <alignment vertical="center" wrapText="1"/>
      <protection locked="0"/>
    </xf>
    <xf numFmtId="0" fontId="22" fillId="0" borderId="50" xfId="0" applyFont="1" applyFill="1" applyBorder="1" applyAlignment="1">
      <alignment horizontal="center" wrapText="1"/>
    </xf>
    <xf numFmtId="0" fontId="21" fillId="0" borderId="50" xfId="0" applyFont="1" applyBorder="1" applyAlignment="1">
      <alignment wrapText="1"/>
    </xf>
    <xf numFmtId="4" fontId="21" fillId="0" borderId="50" xfId="0" applyNumberFormat="1" applyFont="1" applyBorder="1" applyAlignment="1">
      <alignment horizontal="right"/>
    </xf>
    <xf numFmtId="0" fontId="21" fillId="0" borderId="52" xfId="0" applyFont="1" applyBorder="1" applyAlignment="1">
      <alignment wrapText="1"/>
    </xf>
    <xf numFmtId="0" fontId="21" fillId="0" borderId="43" xfId="0" applyFont="1" applyBorder="1" applyAlignment="1">
      <alignment wrapText="1"/>
    </xf>
    <xf numFmtId="4" fontId="21" fillId="0" borderId="43" xfId="0" applyNumberFormat="1" applyFont="1" applyBorder="1" applyAlignment="1">
      <alignment horizontal="right"/>
    </xf>
    <xf numFmtId="2" fontId="21" fillId="0" borderId="43" xfId="0" applyNumberFormat="1" applyFont="1" applyBorder="1" applyAlignment="1">
      <alignment horizontal="right"/>
    </xf>
    <xf numFmtId="0" fontId="22" fillId="0" borderId="23" xfId="0" applyFont="1" applyFill="1" applyBorder="1" applyAlignment="1">
      <alignment horizontal="center" wrapText="1"/>
    </xf>
    <xf numFmtId="0" fontId="22" fillId="0" borderId="24" xfId="0" applyFont="1" applyFill="1" applyBorder="1" applyAlignment="1">
      <alignment horizontal="center" wrapText="1"/>
    </xf>
    <xf numFmtId="0" fontId="22" fillId="0" borderId="79" xfId="0" applyFont="1" applyFill="1" applyBorder="1" applyAlignment="1">
      <alignment horizontal="center" wrapText="1"/>
    </xf>
    <xf numFmtId="0" fontId="22" fillId="0" borderId="88" xfId="0" applyFont="1" applyFill="1" applyBorder="1" applyAlignment="1">
      <alignment horizontal="center" wrapText="1"/>
    </xf>
    <xf numFmtId="0" fontId="22" fillId="0" borderId="21" xfId="0" applyFont="1" applyFill="1" applyBorder="1" applyAlignment="1">
      <alignment horizontal="center" wrapText="1"/>
    </xf>
    <xf numFmtId="0" fontId="22" fillId="0" borderId="89" xfId="0" applyFont="1" applyFill="1" applyBorder="1" applyAlignment="1">
      <alignment horizontal="center" wrapText="1"/>
    </xf>
    <xf numFmtId="0" fontId="22" fillId="0" borderId="78" xfId="0" applyFont="1" applyBorder="1" applyAlignment="1">
      <alignment wrapText="1"/>
    </xf>
    <xf numFmtId="4" fontId="22" fillId="0" borderId="23" xfId="0" applyNumberFormat="1" applyFont="1" applyBorder="1" applyAlignment="1">
      <alignment horizontal="right"/>
    </xf>
    <xf numFmtId="43" fontId="22" fillId="0" borderId="24" xfId="1" applyFont="1" applyBorder="1" applyAlignment="1">
      <alignment horizontal="right"/>
    </xf>
    <xf numFmtId="4" fontId="22" fillId="0" borderId="24" xfId="0" applyNumberFormat="1" applyFont="1" applyBorder="1" applyAlignment="1">
      <alignment horizontal="right"/>
    </xf>
    <xf numFmtId="4" fontId="5" fillId="0" borderId="24" xfId="0" applyNumberFormat="1" applyFont="1" applyBorder="1" applyAlignment="1">
      <alignment vertical="center"/>
    </xf>
    <xf numFmtId="4" fontId="5" fillId="0" borderId="79" xfId="0" applyNumberFormat="1" applyFont="1" applyBorder="1" applyAlignment="1">
      <alignment vertical="center"/>
    </xf>
    <xf numFmtId="4" fontId="5" fillId="0" borderId="27" xfId="0" applyNumberFormat="1" applyFont="1" applyBorder="1" applyAlignment="1">
      <alignment vertical="center"/>
    </xf>
    <xf numFmtId="4" fontId="22" fillId="0" borderId="79" xfId="0" applyNumberFormat="1" applyFont="1" applyBorder="1" applyAlignment="1">
      <alignment horizontal="right"/>
    </xf>
    <xf numFmtId="0" fontId="30" fillId="0" borderId="78" xfId="0" applyFont="1" applyFill="1" applyBorder="1" applyAlignment="1">
      <alignment vertical="center" wrapText="1"/>
    </xf>
    <xf numFmtId="2" fontId="21" fillId="0" borderId="23" xfId="0" applyNumberFormat="1" applyFont="1" applyBorder="1" applyAlignment="1">
      <alignment wrapText="1"/>
    </xf>
    <xf numFmtId="43" fontId="21" fillId="0" borderId="24" xfId="1" applyFont="1" applyBorder="1" applyAlignment="1">
      <alignment wrapText="1"/>
    </xf>
    <xf numFmtId="2" fontId="21" fillId="0" borderId="24" xfId="0" applyNumberFormat="1" applyFont="1" applyBorder="1" applyAlignment="1">
      <alignment wrapText="1"/>
    </xf>
    <xf numFmtId="2" fontId="21" fillId="0" borderId="79" xfId="0" applyNumberFormat="1" applyFont="1" applyBorder="1" applyAlignment="1">
      <alignment wrapText="1"/>
    </xf>
    <xf numFmtId="0" fontId="30" fillId="0" borderId="90" xfId="0" applyFont="1" applyFill="1" applyBorder="1" applyAlignment="1">
      <alignment vertical="center" wrapText="1"/>
    </xf>
    <xf numFmtId="4" fontId="21" fillId="0" borderId="23" xfId="0" applyNumberFormat="1" applyFont="1" applyBorder="1" applyAlignment="1">
      <alignment horizontal="right"/>
    </xf>
    <xf numFmtId="43" fontId="21" fillId="0" borderId="24" xfId="1" applyFont="1" applyBorder="1" applyAlignment="1">
      <alignment horizontal="right"/>
    </xf>
    <xf numFmtId="2" fontId="21" fillId="0" borderId="24" xfId="0" applyNumberFormat="1" applyFont="1" applyBorder="1" applyAlignment="1">
      <alignment horizontal="right"/>
    </xf>
    <xf numFmtId="2" fontId="21" fillId="0" borderId="79" xfId="0" applyNumberFormat="1" applyFont="1" applyBorder="1" applyAlignment="1">
      <alignment horizontal="right"/>
    </xf>
    <xf numFmtId="0" fontId="22" fillId="6" borderId="82" xfId="0" applyFont="1" applyFill="1" applyBorder="1" applyAlignment="1">
      <alignment wrapText="1"/>
    </xf>
    <xf numFmtId="4" fontId="22" fillId="6" borderId="20" xfId="0" applyNumberFormat="1" applyFont="1" applyFill="1" applyBorder="1" applyAlignment="1">
      <alignment horizontal="right"/>
    </xf>
    <xf numFmtId="43" fontId="22" fillId="6" borderId="91" xfId="1" applyFont="1" applyFill="1" applyBorder="1" applyAlignment="1">
      <alignment horizontal="right"/>
    </xf>
    <xf numFmtId="4" fontId="22" fillId="6" borderId="91" xfId="0" applyNumberFormat="1" applyFont="1" applyFill="1" applyBorder="1" applyAlignment="1">
      <alignment horizontal="right"/>
    </xf>
    <xf numFmtId="4" fontId="22" fillId="6" borderId="92" xfId="0" applyNumberFormat="1" applyFont="1" applyFill="1" applyBorder="1" applyAlignment="1">
      <alignment horizontal="right"/>
    </xf>
    <xf numFmtId="4" fontId="22" fillId="6" borderId="32" xfId="0" applyNumberFormat="1" applyFont="1" applyFill="1" applyBorder="1" applyAlignment="1">
      <alignment horizontal="right"/>
    </xf>
    <xf numFmtId="4" fontId="22" fillId="6" borderId="93" xfId="0" applyNumberFormat="1" applyFont="1" applyFill="1" applyBorder="1" applyAlignment="1">
      <alignment horizontal="right"/>
    </xf>
    <xf numFmtId="4" fontId="22" fillId="6" borderId="94" xfId="0" applyNumberFormat="1" applyFont="1" applyFill="1" applyBorder="1" applyAlignment="1">
      <alignment horizontal="right"/>
    </xf>
    <xf numFmtId="4" fontId="22" fillId="6" borderId="83" xfId="0" applyNumberFormat="1" applyFont="1" applyFill="1" applyBorder="1" applyAlignment="1">
      <alignment horizontal="right"/>
    </xf>
    <xf numFmtId="0" fontId="21" fillId="0" borderId="25" xfId="0" applyFont="1" applyFill="1" applyBorder="1" applyAlignment="1">
      <alignment horizontal="center" wrapText="1"/>
    </xf>
    <xf numFmtId="0" fontId="22" fillId="0" borderId="95" xfId="0" applyFont="1" applyFill="1" applyBorder="1" applyAlignment="1">
      <alignment horizontal="center" wrapText="1"/>
    </xf>
    <xf numFmtId="0" fontId="22" fillId="0" borderId="96" xfId="0" applyFont="1" applyFill="1" applyBorder="1" applyAlignment="1">
      <alignment horizontal="center" wrapText="1"/>
    </xf>
    <xf numFmtId="0" fontId="21" fillId="0" borderId="29" xfId="0" applyFont="1" applyBorder="1" applyAlignment="1">
      <alignment wrapText="1"/>
    </xf>
    <xf numFmtId="43" fontId="21" fillId="0" borderId="30" xfId="1" applyFont="1" applyBorder="1" applyAlignment="1">
      <alignment horizontal="right"/>
    </xf>
    <xf numFmtId="4" fontId="21" fillId="0" borderId="51" xfId="0" applyNumberFormat="1" applyFont="1" applyBorder="1" applyAlignment="1">
      <alignment horizontal="right"/>
    </xf>
    <xf numFmtId="4" fontId="21" fillId="0" borderId="52" xfId="0" applyNumberFormat="1" applyFont="1" applyBorder="1" applyAlignment="1">
      <alignment horizontal="right"/>
    </xf>
    <xf numFmtId="4" fontId="21" fillId="0" borderId="100" xfId="0" applyNumberFormat="1" applyFont="1" applyBorder="1" applyAlignment="1">
      <alignment horizontal="right"/>
    </xf>
    <xf numFmtId="4" fontId="21" fillId="0" borderId="43" xfId="0" applyNumberFormat="1" applyFont="1" applyFill="1" applyBorder="1" applyAlignment="1">
      <alignment horizontal="right"/>
    </xf>
    <xf numFmtId="4" fontId="21" fillId="0" borderId="44" xfId="0" applyNumberFormat="1" applyFont="1" applyFill="1" applyBorder="1" applyAlignment="1">
      <alignment horizontal="right"/>
    </xf>
    <xf numFmtId="4" fontId="21" fillId="0" borderId="50" xfId="0" applyNumberFormat="1" applyFont="1" applyFill="1" applyBorder="1" applyAlignment="1">
      <alignment horizontal="right"/>
    </xf>
    <xf numFmtId="4" fontId="21" fillId="0" borderId="51" xfId="0" applyNumberFormat="1" applyFont="1" applyFill="1" applyBorder="1" applyAlignment="1">
      <alignment horizontal="right"/>
    </xf>
    <xf numFmtId="4" fontId="6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4" fontId="6" fillId="0" borderId="74" xfId="0" applyNumberFormat="1" applyFont="1" applyFill="1" applyBorder="1" applyAlignment="1">
      <alignment horizontal="center" vertical="center" wrapText="1"/>
    </xf>
    <xf numFmtId="4" fontId="6" fillId="0" borderId="34" xfId="0" applyNumberFormat="1" applyFont="1" applyFill="1" applyBorder="1" applyAlignment="1">
      <alignment horizontal="center" vertical="center" wrapText="1"/>
    </xf>
    <xf numFmtId="4" fontId="7" fillId="0" borderId="34" xfId="0" applyNumberFormat="1" applyFont="1" applyFill="1" applyBorder="1" applyAlignment="1">
      <alignment horizontal="center" vertical="center" wrapText="1"/>
    </xf>
    <xf numFmtId="4" fontId="6" fillId="0" borderId="35" xfId="0" applyNumberFormat="1" applyFont="1" applyFill="1" applyBorder="1" applyAlignment="1">
      <alignment horizontal="center" vertical="center" wrapText="1"/>
    </xf>
    <xf numFmtId="4" fontId="5" fillId="0" borderId="101" xfId="0" applyNumberFormat="1" applyFont="1" applyBorder="1" applyAlignment="1">
      <alignment vertical="center"/>
    </xf>
    <xf numFmtId="4" fontId="5" fillId="0" borderId="14" xfId="0" applyNumberFormat="1" applyFont="1" applyBorder="1" applyAlignment="1">
      <alignment vertical="center"/>
    </xf>
    <xf numFmtId="3" fontId="5" fillId="0" borderId="102" xfId="0" applyNumberFormat="1" applyFont="1" applyFill="1" applyBorder="1" applyAlignment="1">
      <alignment vertical="center"/>
    </xf>
    <xf numFmtId="4" fontId="5" fillId="0" borderId="103" xfId="0" applyNumberFormat="1" applyFont="1" applyBorder="1" applyAlignment="1">
      <alignment vertical="center"/>
    </xf>
    <xf numFmtId="4" fontId="5" fillId="0" borderId="102" xfId="0" applyNumberFormat="1" applyFont="1" applyBorder="1" applyAlignment="1">
      <alignment vertical="center"/>
    </xf>
    <xf numFmtId="4" fontId="5" fillId="0" borderId="104" xfId="0" applyNumberFormat="1" applyFont="1" applyBorder="1" applyAlignment="1">
      <alignment vertical="center"/>
    </xf>
    <xf numFmtId="4" fontId="6" fillId="9" borderId="105" xfId="0" applyNumberFormat="1" applyFont="1" applyFill="1" applyBorder="1" applyAlignment="1">
      <alignment vertical="center"/>
    </xf>
    <xf numFmtId="4" fontId="6" fillId="9" borderId="106" xfId="0" applyNumberFormat="1" applyFont="1" applyFill="1" applyBorder="1" applyAlignment="1">
      <alignment vertical="center"/>
    </xf>
    <xf numFmtId="4" fontId="6" fillId="9" borderId="74" xfId="0" applyNumberFormat="1" applyFont="1" applyFill="1" applyBorder="1" applyAlignment="1">
      <alignment vertical="center"/>
    </xf>
    <xf numFmtId="4" fontId="6" fillId="9" borderId="74" xfId="0" applyNumberFormat="1" applyFont="1" applyFill="1" applyBorder="1" applyAlignment="1">
      <alignment horizontal="center" vertical="center" wrapText="1"/>
    </xf>
    <xf numFmtId="4" fontId="6" fillId="9" borderId="34" xfId="0" applyNumberFormat="1" applyFont="1" applyFill="1" applyBorder="1" applyAlignment="1">
      <alignment horizontal="center" vertical="center" wrapText="1"/>
    </xf>
    <xf numFmtId="4" fontId="7" fillId="6" borderId="34" xfId="0" applyNumberFormat="1" applyFont="1" applyFill="1" applyBorder="1" applyAlignment="1">
      <alignment horizontal="center" vertical="center" wrapText="1"/>
    </xf>
    <xf numFmtId="4" fontId="6" fillId="9" borderId="35" xfId="0" applyNumberFormat="1" applyFont="1" applyFill="1" applyBorder="1" applyAlignment="1">
      <alignment horizontal="center" vertical="center" wrapText="1"/>
    </xf>
    <xf numFmtId="4" fontId="6" fillId="9" borderId="34" xfId="0" applyNumberFormat="1" applyFont="1" applyFill="1" applyBorder="1" applyAlignment="1">
      <alignment vertical="center"/>
    </xf>
    <xf numFmtId="4" fontId="6" fillId="9" borderId="35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 applyProtection="1">
      <alignment vertical="center"/>
      <protection locked="0"/>
    </xf>
    <xf numFmtId="4" fontId="5" fillId="0" borderId="107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58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6" xfId="0" applyNumberFormat="1" applyFont="1" applyFill="1" applyBorder="1" applyAlignment="1" applyProtection="1">
      <alignment vertical="center"/>
      <protection locked="0"/>
    </xf>
    <xf numFmtId="4" fontId="6" fillId="0" borderId="85" xfId="0" applyNumberFormat="1" applyFont="1" applyFill="1" applyBorder="1" applyAlignment="1" applyProtection="1">
      <alignment vertical="center"/>
      <protection locked="0"/>
    </xf>
    <xf numFmtId="4" fontId="5" fillId="0" borderId="76" xfId="0" applyNumberFormat="1" applyFont="1" applyFill="1" applyBorder="1" applyAlignment="1" applyProtection="1">
      <alignment vertical="center"/>
      <protection locked="0"/>
    </xf>
    <xf numFmtId="4" fontId="6" fillId="0" borderId="76" xfId="0" applyNumberFormat="1" applyFont="1" applyFill="1" applyBorder="1" applyAlignment="1" applyProtection="1">
      <alignment vertical="center"/>
      <protection locked="0"/>
    </xf>
    <xf numFmtId="49" fontId="6" fillId="0" borderId="87" xfId="0" applyNumberFormat="1" applyFont="1" applyFill="1" applyBorder="1" applyAlignment="1" applyProtection="1">
      <alignment vertical="center"/>
      <protection locked="0"/>
    </xf>
    <xf numFmtId="4" fontId="6" fillId="0" borderId="112" xfId="0" applyNumberFormat="1" applyFont="1" applyFill="1" applyBorder="1" applyAlignment="1" applyProtection="1">
      <alignment vertical="center"/>
      <protection locked="0"/>
    </xf>
    <xf numFmtId="4" fontId="6" fillId="0" borderId="87" xfId="0" applyNumberFormat="1" applyFont="1" applyFill="1" applyBorder="1" applyAlignment="1" applyProtection="1">
      <alignment vertical="center"/>
      <protection locked="0"/>
    </xf>
    <xf numFmtId="4" fontId="5" fillId="0" borderId="61" xfId="0" applyNumberFormat="1" applyFont="1" applyFill="1" applyBorder="1" applyAlignment="1" applyProtection="1">
      <alignment vertical="center"/>
      <protection locked="0"/>
    </xf>
    <xf numFmtId="49" fontId="5" fillId="0" borderId="87" xfId="0" applyNumberFormat="1" applyFont="1" applyFill="1" applyBorder="1" applyAlignment="1" applyProtection="1">
      <alignment vertical="center"/>
      <protection locked="0"/>
    </xf>
    <xf numFmtId="4" fontId="7" fillId="0" borderId="110" xfId="0" applyNumberFormat="1" applyFont="1" applyFill="1" applyBorder="1" applyAlignment="1" applyProtection="1">
      <alignment vertical="center"/>
    </xf>
    <xf numFmtId="4" fontId="8" fillId="0" borderId="78" xfId="0" applyNumberFormat="1" applyFont="1" applyFill="1" applyBorder="1" applyAlignment="1" applyProtection="1">
      <alignment vertical="center"/>
      <protection locked="0"/>
    </xf>
    <xf numFmtId="4" fontId="7" fillId="0" borderId="78" xfId="0" applyNumberFormat="1" applyFont="1" applyFill="1" applyBorder="1" applyAlignment="1" applyProtection="1">
      <alignment vertical="center"/>
      <protection locked="0"/>
    </xf>
    <xf numFmtId="4" fontId="8" fillId="0" borderId="110" xfId="0" applyNumberFormat="1" applyFont="1" applyFill="1" applyBorder="1" applyAlignment="1" applyProtection="1">
      <alignment vertical="center"/>
    </xf>
    <xf numFmtId="49" fontId="5" fillId="0" borderId="78" xfId="0" applyNumberFormat="1" applyFont="1" applyFill="1" applyBorder="1" applyAlignment="1" applyProtection="1">
      <alignment vertical="center"/>
      <protection locked="0"/>
    </xf>
    <xf numFmtId="4" fontId="7" fillId="0" borderId="87" xfId="0" applyNumberFormat="1" applyFont="1" applyFill="1" applyBorder="1" applyAlignment="1" applyProtection="1">
      <alignment vertical="center"/>
      <protection locked="0"/>
    </xf>
    <xf numFmtId="4" fontId="6" fillId="6" borderId="33" xfId="0" applyNumberFormat="1" applyFont="1" applyFill="1" applyBorder="1" applyAlignment="1" applyProtection="1">
      <alignment vertical="center"/>
      <protection locked="0"/>
    </xf>
    <xf numFmtId="4" fontId="6" fillId="6" borderId="74" xfId="0" applyNumberFormat="1" applyFont="1" applyFill="1" applyBorder="1" applyAlignment="1" applyProtection="1">
      <alignment vertical="center"/>
      <protection locked="0"/>
    </xf>
    <xf numFmtId="4" fontId="7" fillId="0" borderId="3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34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74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58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7" xfId="0" applyNumberFormat="1" applyFont="1" applyBorder="1" applyAlignment="1" applyProtection="1">
      <alignment horizontal="right" vertical="center" wrapText="1"/>
      <protection locked="0"/>
    </xf>
    <xf numFmtId="4" fontId="6" fillId="0" borderId="115" xfId="0" applyNumberFormat="1" applyFont="1" applyFill="1" applyBorder="1" applyAlignment="1" applyProtection="1">
      <alignment horizontal="right" vertical="center" wrapText="1"/>
    </xf>
    <xf numFmtId="4" fontId="5" fillId="0" borderId="24" xfId="0" applyNumberFormat="1" applyFont="1" applyBorder="1" applyAlignment="1" applyProtection="1">
      <alignment horizontal="right" vertical="center" wrapText="1"/>
      <protection locked="0"/>
    </xf>
    <xf numFmtId="4" fontId="6" fillId="0" borderId="28" xfId="0" applyNumberFormat="1" applyFont="1" applyFill="1" applyBorder="1" applyAlignment="1" applyProtection="1">
      <alignment horizontal="right" vertical="center" wrapText="1"/>
    </xf>
    <xf numFmtId="4" fontId="8" fillId="0" borderId="24" xfId="0" applyNumberFormat="1" applyFont="1" applyBorder="1" applyAlignment="1" applyProtection="1">
      <alignment horizontal="right" vertical="center" wrapText="1"/>
      <protection locked="0"/>
    </xf>
    <xf numFmtId="4" fontId="7" fillId="0" borderId="28" xfId="0" applyNumberFormat="1" applyFont="1" applyFill="1" applyBorder="1" applyAlignment="1" applyProtection="1">
      <alignment horizontal="right" vertical="center" wrapText="1"/>
    </xf>
    <xf numFmtId="4" fontId="7" fillId="0" borderId="94" xfId="0" applyNumberFormat="1" applyFont="1" applyBorder="1" applyAlignment="1" applyProtection="1">
      <alignment horizontal="right" vertical="center" wrapText="1"/>
      <protection locked="0"/>
    </xf>
    <xf numFmtId="4" fontId="7" fillId="0" borderId="118" xfId="0" applyNumberFormat="1" applyFont="1" applyFill="1" applyBorder="1" applyAlignment="1" applyProtection="1">
      <alignment horizontal="right" vertical="center" wrapText="1"/>
    </xf>
    <xf numFmtId="4" fontId="7" fillId="6" borderId="37" xfId="0" applyNumberFormat="1" applyFont="1" applyFill="1" applyBorder="1" applyAlignment="1" applyProtection="1">
      <alignment horizontal="right" vertical="center" wrapText="1"/>
      <protection locked="0"/>
    </xf>
    <xf numFmtId="4" fontId="7" fillId="6" borderId="26" xfId="0" applyNumberFormat="1" applyFont="1" applyFill="1" applyBorder="1" applyAlignment="1" applyProtection="1">
      <alignment horizontal="right" vertical="center" wrapText="1"/>
    </xf>
    <xf numFmtId="165" fontId="24" fillId="0" borderId="24" xfId="0" applyNumberFormat="1" applyFont="1" applyBorder="1" applyAlignment="1" applyProtection="1">
      <alignment horizontal="right" vertical="center" wrapText="1"/>
      <protection locked="0"/>
    </xf>
    <xf numFmtId="4" fontId="24" fillId="0" borderId="24" xfId="0" applyNumberFormat="1" applyFont="1" applyBorder="1" applyAlignment="1" applyProtection="1">
      <alignment horizontal="right" vertical="center" wrapText="1"/>
      <protection locked="0"/>
    </xf>
    <xf numFmtId="165" fontId="24" fillId="0" borderId="94" xfId="0" applyNumberFormat="1" applyFont="1" applyBorder="1" applyAlignment="1" applyProtection="1">
      <alignment horizontal="right" vertical="center" wrapText="1"/>
      <protection locked="0"/>
    </xf>
    <xf numFmtId="4" fontId="6" fillId="9" borderId="92" xfId="0" applyNumberFormat="1" applyFont="1" applyFill="1" applyBorder="1" applyAlignment="1" applyProtection="1">
      <alignment horizontal="right" vertical="center" wrapText="1"/>
    </xf>
    <xf numFmtId="43" fontId="6" fillId="9" borderId="30" xfId="1" applyFont="1" applyFill="1" applyBorder="1" applyAlignment="1" applyProtection="1">
      <alignment horizontal="right" vertical="center" wrapText="1"/>
    </xf>
    <xf numFmtId="4" fontId="7" fillId="0" borderId="34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74" xfId="0" applyNumberFormat="1" applyFont="1" applyFill="1" applyBorder="1" applyAlignment="1" applyProtection="1">
      <alignment horizontal="center" vertical="center" wrapText="1"/>
      <protection locked="0"/>
    </xf>
    <xf numFmtId="4" fontId="7" fillId="6" borderId="34" xfId="0" applyNumberFormat="1" applyFont="1" applyFill="1" applyBorder="1" applyAlignment="1" applyProtection="1">
      <alignment horizontal="center" vertical="center" wrapText="1"/>
      <protection locked="0"/>
    </xf>
    <xf numFmtId="4" fontId="7" fillId="9" borderId="74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13" xfId="0" applyNumberFormat="1" applyFont="1" applyBorder="1" applyAlignment="1" applyProtection="1">
      <alignment horizontal="right" vertical="center" wrapText="1"/>
      <protection locked="0"/>
    </xf>
    <xf numFmtId="4" fontId="5" fillId="0" borderId="87" xfId="0" applyNumberFormat="1" applyFont="1" applyBorder="1" applyAlignment="1" applyProtection="1">
      <alignment horizontal="right" vertical="center" wrapText="1"/>
      <protection locked="0"/>
    </xf>
    <xf numFmtId="4" fontId="5" fillId="0" borderId="111" xfId="0" applyNumberFormat="1" applyFont="1" applyBorder="1" applyAlignment="1" applyProtection="1">
      <alignment horizontal="right" vertical="center" wrapText="1"/>
      <protection locked="0"/>
    </xf>
    <xf numFmtId="4" fontId="5" fillId="0" borderId="78" xfId="0" applyNumberFormat="1" applyFont="1" applyBorder="1" applyAlignment="1" applyProtection="1">
      <alignment horizontal="right" vertical="center" wrapText="1"/>
      <protection locked="0"/>
    </xf>
    <xf numFmtId="4" fontId="7" fillId="9" borderId="34" xfId="0" applyNumberFormat="1" applyFont="1" applyFill="1" applyBorder="1" applyAlignment="1" applyProtection="1">
      <alignment horizontal="right" vertical="center" wrapText="1"/>
    </xf>
    <xf numFmtId="4" fontId="7" fillId="9" borderId="74" xfId="0" applyNumberFormat="1" applyFont="1" applyFill="1" applyBorder="1" applyAlignment="1" applyProtection="1">
      <alignment horizontal="right" vertical="center" wrapText="1"/>
    </xf>
    <xf numFmtId="4" fontId="6" fillId="9" borderId="34" xfId="0" applyNumberFormat="1" applyFont="1" applyFill="1" applyBorder="1" applyAlignment="1" applyProtection="1">
      <alignment horizontal="right" vertical="center" wrapText="1"/>
    </xf>
    <xf numFmtId="4" fontId="6" fillId="6" borderId="74" xfId="0" applyNumberFormat="1" applyFont="1" applyFill="1" applyBorder="1" applyAlignment="1" applyProtection="1">
      <alignment horizontal="right" vertical="center" wrapText="1"/>
    </xf>
    <xf numFmtId="4" fontId="6" fillId="9" borderId="35" xfId="0" applyNumberFormat="1" applyFont="1" applyFill="1" applyBorder="1" applyAlignment="1" applyProtection="1">
      <alignment horizontal="right" vertical="center" wrapText="1"/>
    </xf>
    <xf numFmtId="4" fontId="7" fillId="0" borderId="74" xfId="0" applyNumberFormat="1" applyFont="1" applyFill="1" applyBorder="1" applyAlignment="1">
      <alignment horizontal="center" vertical="center" wrapText="1"/>
    </xf>
    <xf numFmtId="4" fontId="5" fillId="0" borderId="86" xfId="0" applyNumberFormat="1" applyFont="1" applyFill="1" applyBorder="1" applyAlignment="1">
      <alignment horizontal="right" vertical="center" wrapText="1"/>
    </xf>
    <xf numFmtId="4" fontId="5" fillId="0" borderId="76" xfId="0" applyNumberFormat="1" applyFont="1" applyFill="1" applyBorder="1" applyAlignment="1">
      <alignment horizontal="right" vertical="center" wrapText="1"/>
    </xf>
    <xf numFmtId="4" fontId="5" fillId="0" borderId="83" xfId="0" applyNumberFormat="1" applyFont="1" applyFill="1" applyBorder="1" applyAlignment="1">
      <alignment horizontal="right" vertical="center" wrapText="1"/>
    </xf>
    <xf numFmtId="4" fontId="5" fillId="0" borderId="87" xfId="0" applyNumberFormat="1" applyFont="1" applyFill="1" applyBorder="1" applyAlignment="1">
      <alignment horizontal="right" vertical="center" wrapText="1"/>
    </xf>
    <xf numFmtId="4" fontId="6" fillId="9" borderId="31" xfId="0" applyNumberFormat="1" applyFont="1" applyFill="1" applyBorder="1" applyAlignment="1">
      <alignment horizontal="right" vertical="center" wrapText="1"/>
    </xf>
    <xf numFmtId="4" fontId="6" fillId="9" borderId="74" xfId="0" applyNumberFormat="1" applyFont="1" applyFill="1" applyBorder="1" applyAlignment="1">
      <alignment horizontal="right" vertical="center" wrapText="1"/>
    </xf>
    <xf numFmtId="4" fontId="6" fillId="0" borderId="74" xfId="0" applyNumberFormat="1" applyFont="1" applyFill="1" applyBorder="1" applyAlignment="1">
      <alignment horizontal="center" vertical="center"/>
    </xf>
    <xf numFmtId="4" fontId="6" fillId="9" borderId="90" xfId="0" applyNumberFormat="1" applyFont="1" applyFill="1" applyBorder="1" applyAlignment="1">
      <alignment horizontal="center" vertical="center"/>
    </xf>
    <xf numFmtId="4" fontId="7" fillId="6" borderId="74" xfId="0" applyNumberFormat="1" applyFont="1" applyFill="1" applyBorder="1" applyAlignment="1">
      <alignment horizontal="center" vertical="center" wrapText="1"/>
    </xf>
    <xf numFmtId="4" fontId="6" fillId="6" borderId="74" xfId="0" applyNumberFormat="1" applyFont="1" applyFill="1" applyBorder="1" applyAlignment="1">
      <alignment horizontal="center" vertical="center" wrapText="1"/>
    </xf>
    <xf numFmtId="4" fontId="6" fillId="6" borderId="34" xfId="0" applyNumberFormat="1" applyFont="1" applyFill="1" applyBorder="1" applyAlignment="1">
      <alignment horizontal="center" vertical="center" wrapText="1"/>
    </xf>
    <xf numFmtId="4" fontId="7" fillId="6" borderId="90" xfId="0" applyNumberFormat="1" applyFont="1" applyFill="1" applyBorder="1" applyAlignment="1">
      <alignment horizontal="left" vertical="center" wrapText="1"/>
    </xf>
    <xf numFmtId="4" fontId="5" fillId="0" borderId="78" xfId="0" applyNumberFormat="1" applyFont="1" applyFill="1" applyBorder="1" applyAlignment="1">
      <alignment horizontal="left" vertical="center" wrapText="1"/>
    </xf>
    <xf numFmtId="4" fontId="5" fillId="0" borderId="87" xfId="0" applyNumberFormat="1" applyFont="1" applyFill="1" applyBorder="1" applyAlignment="1">
      <alignment vertical="center"/>
    </xf>
    <xf numFmtId="4" fontId="5" fillId="0" borderId="113" xfId="0" applyNumberFormat="1" applyFont="1" applyFill="1" applyBorder="1" applyAlignment="1">
      <alignment vertical="center"/>
    </xf>
    <xf numFmtId="4" fontId="31" fillId="0" borderId="110" xfId="0" applyNumberFormat="1" applyFont="1" applyFill="1" applyBorder="1" applyAlignment="1">
      <alignment horizontal="left" vertical="center" wrapText="1"/>
    </xf>
    <xf numFmtId="4" fontId="31" fillId="0" borderId="84" xfId="0" applyNumberFormat="1" applyFont="1" applyFill="1" applyBorder="1" applyAlignment="1">
      <alignment horizontal="left" vertical="center" wrapText="1"/>
    </xf>
    <xf numFmtId="4" fontId="6" fillId="9" borderId="33" xfId="0" applyNumberFormat="1" applyFont="1" applyFill="1" applyBorder="1" applyAlignment="1">
      <alignment horizontal="left" vertical="center"/>
    </xf>
    <xf numFmtId="4" fontId="6" fillId="9" borderId="33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5" fillId="0" borderId="86" xfId="0" applyNumberFormat="1" applyFont="1" applyBorder="1" applyAlignment="1" applyProtection="1">
      <alignment horizontal="right" vertical="center"/>
      <protection locked="0"/>
    </xf>
    <xf numFmtId="4" fontId="5" fillId="0" borderId="76" xfId="0" applyNumberFormat="1" applyFont="1" applyBorder="1" applyAlignment="1" applyProtection="1">
      <alignment horizontal="right" vertical="center" wrapText="1"/>
      <protection locked="0"/>
    </xf>
    <xf numFmtId="4" fontId="5" fillId="0" borderId="111" xfId="0" applyNumberFormat="1" applyFont="1" applyBorder="1" applyAlignment="1" applyProtection="1">
      <alignment horizontal="right" vertical="center"/>
      <protection locked="0"/>
    </xf>
    <xf numFmtId="4" fontId="31" fillId="0" borderId="111" xfId="0" applyNumberFormat="1" applyFont="1" applyBorder="1" applyAlignment="1" applyProtection="1">
      <alignment horizontal="right" vertical="center"/>
      <protection locked="0"/>
    </xf>
    <xf numFmtId="4" fontId="31" fillId="0" borderId="78" xfId="0" applyNumberFormat="1" applyFont="1" applyBorder="1" applyAlignment="1" applyProtection="1">
      <alignment horizontal="right" vertical="center" wrapText="1"/>
      <protection locked="0"/>
    </xf>
    <xf numFmtId="4" fontId="5" fillId="0" borderId="103" xfId="0" applyNumberFormat="1" applyFont="1" applyBorder="1" applyAlignment="1" applyProtection="1">
      <alignment horizontal="right" vertical="center"/>
      <protection locked="0"/>
    </xf>
    <xf numFmtId="4" fontId="5" fillId="0" borderId="102" xfId="0" applyNumberFormat="1" applyFont="1" applyBorder="1" applyAlignment="1" applyProtection="1">
      <alignment horizontal="right" vertical="center" wrapText="1"/>
      <protection locked="0"/>
    </xf>
    <xf numFmtId="4" fontId="5" fillId="0" borderId="61" xfId="0" applyNumberFormat="1" applyFont="1" applyBorder="1" applyAlignment="1" applyProtection="1">
      <alignment horizontal="right" vertical="center" wrapText="1"/>
      <protection locked="0"/>
    </xf>
    <xf numFmtId="4" fontId="6" fillId="6" borderId="35" xfId="0" applyNumberFormat="1" applyFont="1" applyFill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 wrapText="1"/>
      <protection locked="0"/>
    </xf>
    <xf numFmtId="165" fontId="31" fillId="0" borderId="89" xfId="0" applyNumberFormat="1" applyFont="1" applyBorder="1" applyAlignment="1" applyProtection="1">
      <alignment horizontal="right" vertical="center" wrapText="1"/>
      <protection locked="0"/>
    </xf>
    <xf numFmtId="4" fontId="6" fillId="0" borderId="58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74" xfId="0" applyNumberFormat="1" applyFont="1" applyFill="1" applyBorder="1" applyAlignment="1" applyProtection="1">
      <alignment horizontal="right" vertical="center" wrapText="1"/>
    </xf>
    <xf numFmtId="165" fontId="31" fillId="0" borderId="94" xfId="0" applyNumberFormat="1" applyFont="1" applyBorder="1" applyAlignment="1" applyProtection="1">
      <alignment horizontal="right" vertical="center" wrapText="1"/>
      <protection locked="0"/>
    </xf>
    <xf numFmtId="4" fontId="7" fillId="0" borderId="107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Alignment="1">
      <alignment vertical="center"/>
    </xf>
    <xf numFmtId="4" fontId="6" fillId="6" borderId="74" xfId="0" applyNumberFormat="1" applyFont="1" applyFill="1" applyBorder="1" applyAlignment="1" applyProtection="1">
      <alignment horizontal="right" vertical="center"/>
    </xf>
    <xf numFmtId="4" fontId="6" fillId="0" borderId="113" xfId="0" applyNumberFormat="1" applyFont="1" applyFill="1" applyBorder="1" applyAlignment="1" applyProtection="1">
      <alignment horizontal="right" vertical="center"/>
      <protection locked="0"/>
    </xf>
    <xf numFmtId="4" fontId="6" fillId="0" borderId="87" xfId="0" applyNumberFormat="1" applyFont="1" applyFill="1" applyBorder="1" applyAlignment="1" applyProtection="1">
      <alignment horizontal="right" vertical="center"/>
      <protection locked="0"/>
    </xf>
    <xf numFmtId="4" fontId="5" fillId="0" borderId="121" xfId="0" applyNumberFormat="1" applyFont="1" applyBorder="1" applyAlignment="1" applyProtection="1">
      <alignment horizontal="right" vertical="center"/>
      <protection locked="0"/>
    </xf>
    <xf numFmtId="4" fontId="5" fillId="0" borderId="82" xfId="0" applyNumberFormat="1" applyFont="1" applyBorder="1" applyAlignment="1" applyProtection="1">
      <alignment horizontal="right" vertical="center"/>
      <protection locked="0"/>
    </xf>
    <xf numFmtId="4" fontId="6" fillId="6" borderId="35" xfId="0" applyNumberFormat="1" applyFont="1" applyFill="1" applyBorder="1" applyAlignment="1" applyProtection="1">
      <alignment vertical="center"/>
      <protection locked="0"/>
    </xf>
    <xf numFmtId="4" fontId="7" fillId="0" borderId="33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87" xfId="0" applyNumberFormat="1" applyFont="1" applyBorder="1" applyAlignment="1" applyProtection="1">
      <alignment vertical="center"/>
      <protection locked="0"/>
    </xf>
    <xf numFmtId="43" fontId="33" fillId="0" borderId="0" xfId="1" applyFont="1" applyAlignment="1">
      <alignment vertical="center"/>
    </xf>
    <xf numFmtId="4" fontId="31" fillId="0" borderId="87" xfId="0" applyNumberFormat="1" applyFont="1" applyBorder="1" applyAlignment="1" applyProtection="1">
      <alignment vertical="center"/>
      <protection locked="0"/>
    </xf>
    <xf numFmtId="4" fontId="31" fillId="0" borderId="89" xfId="0" applyNumberFormat="1" applyFont="1" applyBorder="1" applyAlignment="1" applyProtection="1">
      <alignment vertical="center"/>
      <protection locked="0"/>
    </xf>
    <xf numFmtId="4" fontId="6" fillId="0" borderId="89" xfId="0" applyNumberFormat="1" applyFont="1" applyBorder="1" applyAlignment="1" applyProtection="1">
      <alignment vertical="center"/>
      <protection locked="0"/>
    </xf>
    <xf numFmtId="4" fontId="31" fillId="0" borderId="78" xfId="0" applyNumberFormat="1" applyFont="1" applyBorder="1" applyAlignment="1" applyProtection="1">
      <alignment horizontal="right" vertical="center"/>
      <protection locked="0"/>
    </xf>
    <xf numFmtId="4" fontId="31" fillId="0" borderId="79" xfId="0" applyNumberFormat="1" applyFont="1" applyBorder="1" applyAlignment="1" applyProtection="1">
      <alignment horizontal="right" vertical="center"/>
      <protection locked="0"/>
    </xf>
    <xf numFmtId="4" fontId="6" fillId="6" borderId="74" xfId="0" applyNumberFormat="1" applyFont="1" applyFill="1" applyBorder="1" applyAlignment="1" applyProtection="1">
      <alignment vertical="center"/>
    </xf>
    <xf numFmtId="4" fontId="7" fillId="0" borderId="33" xfId="0" applyNumberFormat="1" applyFont="1" applyFill="1" applyBorder="1" applyAlignment="1">
      <alignment horizontal="center" vertical="center" wrapText="1"/>
    </xf>
    <xf numFmtId="0" fontId="23" fillId="0" borderId="0" xfId="0" applyFont="1"/>
    <xf numFmtId="4" fontId="5" fillId="0" borderId="93" xfId="0" applyNumberFormat="1" applyFont="1" applyBorder="1" applyAlignment="1">
      <alignment vertical="center" wrapText="1"/>
    </xf>
    <xf numFmtId="4" fontId="5" fillId="0" borderId="91" xfId="0" applyNumberFormat="1" applyFont="1" applyBorder="1" applyAlignment="1">
      <alignment vertical="center" wrapText="1"/>
    </xf>
    <xf numFmtId="4" fontId="7" fillId="0" borderId="36" xfId="0" applyNumberFormat="1" applyFont="1" applyFill="1" applyBorder="1" applyAlignment="1">
      <alignment horizontal="left" vertical="center" wrapText="1"/>
    </xf>
    <xf numFmtId="4" fontId="6" fillId="0" borderId="74" xfId="0" applyNumberFormat="1" applyFont="1" applyFill="1" applyBorder="1" applyAlignment="1" applyProtection="1">
      <alignment vertical="center" wrapText="1"/>
      <protection locked="0"/>
    </xf>
    <xf numFmtId="4" fontId="31" fillId="0" borderId="87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78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78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87" xfId="0" applyNumberFormat="1" applyFont="1" applyFill="1" applyBorder="1" applyAlignment="1" applyProtection="1">
      <alignment vertical="center" wrapText="1"/>
      <protection locked="0"/>
    </xf>
    <xf numFmtId="4" fontId="31" fillId="0" borderId="78" xfId="0" applyNumberFormat="1" applyFont="1" applyFill="1" applyBorder="1" applyAlignment="1" applyProtection="1">
      <alignment vertical="center" wrapText="1"/>
      <protection locked="0"/>
    </xf>
    <xf numFmtId="4" fontId="26" fillId="0" borderId="78" xfId="0" applyNumberFormat="1" applyFont="1" applyFill="1" applyBorder="1" applyAlignment="1" applyProtection="1">
      <alignment vertical="center" wrapText="1"/>
      <protection locked="0"/>
    </xf>
    <xf numFmtId="4" fontId="7" fillId="6" borderId="74" xfId="0" applyNumberFormat="1" applyFont="1" applyFill="1" applyBorder="1" applyAlignment="1">
      <alignment horizontal="left" vertical="center" wrapText="1"/>
    </xf>
    <xf numFmtId="4" fontId="7" fillId="0" borderId="3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76" xfId="0" applyNumberFormat="1" applyFont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>
      <alignment horizontal="left" vertical="center"/>
    </xf>
    <xf numFmtId="4" fontId="6" fillId="0" borderId="78" xfId="0" applyNumberFormat="1" applyFont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right" vertical="center"/>
    </xf>
    <xf numFmtId="4" fontId="6" fillId="0" borderId="78" xfId="0" applyNumberFormat="1" applyFont="1" applyFill="1" applyBorder="1" applyAlignment="1" applyProtection="1">
      <alignment horizontal="right" vertical="center" wrapText="1"/>
    </xf>
    <xf numFmtId="4" fontId="5" fillId="0" borderId="78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78" xfId="0" applyNumberFormat="1" applyFont="1" applyFill="1" applyBorder="1" applyAlignment="1" applyProtection="1">
      <alignment horizontal="right" vertical="center" wrapText="1"/>
      <protection locked="0"/>
    </xf>
    <xf numFmtId="4" fontId="23" fillId="0" borderId="0" xfId="0" applyNumberFormat="1" applyFont="1" applyAlignment="1">
      <alignment vertical="center"/>
    </xf>
    <xf numFmtId="4" fontId="6" fillId="0" borderId="33" xfId="0" applyNumberFormat="1" applyFont="1" applyFill="1" applyBorder="1" applyAlignment="1">
      <alignment horizontal="left" vertical="center"/>
    </xf>
    <xf numFmtId="4" fontId="6" fillId="0" borderId="34" xfId="0" applyNumberFormat="1" applyFont="1" applyFill="1" applyBorder="1" applyAlignment="1">
      <alignment horizontal="left" vertical="center"/>
    </xf>
    <xf numFmtId="4" fontId="6" fillId="0" borderId="35" xfId="0" applyNumberFormat="1" applyFont="1" applyFill="1" applyBorder="1" applyAlignment="1">
      <alignment horizontal="left" vertical="center"/>
    </xf>
    <xf numFmtId="4" fontId="5" fillId="0" borderId="33" xfId="0" applyNumberFormat="1" applyFont="1" applyBorder="1" applyAlignment="1">
      <alignment horizontal="right" vertical="center"/>
    </xf>
    <xf numFmtId="4" fontId="5" fillId="0" borderId="35" xfId="0" applyNumberFormat="1" applyFont="1" applyBorder="1" applyAlignment="1">
      <alignment horizontal="right" vertical="center"/>
    </xf>
    <xf numFmtId="4" fontId="5" fillId="0" borderId="31" xfId="0" applyNumberFormat="1" applyFont="1" applyBorder="1" applyAlignment="1">
      <alignment horizontal="right" vertical="center"/>
    </xf>
    <xf numFmtId="4" fontId="5" fillId="0" borderId="32" xfId="0" applyNumberFormat="1" applyFont="1" applyBorder="1" applyAlignment="1">
      <alignment horizontal="right" vertical="center"/>
    </xf>
    <xf numFmtId="4" fontId="8" fillId="0" borderId="86" xfId="0" applyNumberFormat="1" applyFont="1" applyFill="1" applyBorder="1" applyAlignment="1">
      <alignment horizontal="right" vertical="center" wrapText="1"/>
    </xf>
    <xf numFmtId="4" fontId="8" fillId="0" borderId="76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4" fontId="8" fillId="0" borderId="61" xfId="0" applyNumberFormat="1" applyFont="1" applyFill="1" applyBorder="1" applyAlignment="1">
      <alignment horizontal="right" vertical="center" wrapText="1"/>
    </xf>
    <xf numFmtId="4" fontId="8" fillId="0" borderId="113" xfId="0" applyNumberFormat="1" applyFont="1" applyFill="1" applyBorder="1" applyAlignment="1">
      <alignment horizontal="right" vertical="center" wrapText="1"/>
    </xf>
    <xf numFmtId="4" fontId="8" fillId="0" borderId="87" xfId="0" applyNumberFormat="1" applyFont="1" applyFill="1" applyBorder="1" applyAlignment="1">
      <alignment horizontal="right" vertical="center" wrapText="1"/>
    </xf>
    <xf numFmtId="4" fontId="8" fillId="0" borderId="121" xfId="0" applyNumberFormat="1" applyFont="1" applyFill="1" applyBorder="1" applyAlignment="1">
      <alignment horizontal="right" vertical="center" wrapText="1"/>
    </xf>
    <xf numFmtId="4" fontId="8" fillId="0" borderId="82" xfId="0" applyNumberFormat="1" applyFont="1" applyFill="1" applyBorder="1" applyAlignment="1">
      <alignment horizontal="right" vertical="center" wrapText="1"/>
    </xf>
    <xf numFmtId="4" fontId="6" fillId="0" borderId="33" xfId="0" applyNumberFormat="1" applyFont="1" applyFill="1" applyBorder="1" applyAlignment="1" applyProtection="1">
      <alignment horizontal="center" vertical="center"/>
      <protection locked="0"/>
    </xf>
    <xf numFmtId="4" fontId="7" fillId="0" borderId="33" xfId="0" applyNumberFormat="1" applyFont="1" applyFill="1" applyBorder="1" applyAlignment="1" applyProtection="1">
      <alignment vertical="center" wrapText="1"/>
      <protection locked="0"/>
    </xf>
    <xf numFmtId="4" fontId="6" fillId="0" borderId="74" xfId="0" applyNumberFormat="1" applyFont="1" applyFill="1" applyBorder="1" applyAlignment="1" applyProtection="1">
      <alignment vertical="center"/>
    </xf>
    <xf numFmtId="4" fontId="26" fillId="0" borderId="76" xfId="0" applyNumberFormat="1" applyFont="1" applyFill="1" applyBorder="1" applyAlignment="1" applyProtection="1">
      <alignment vertical="center"/>
      <protection locked="0"/>
    </xf>
    <xf numFmtId="4" fontId="5" fillId="0" borderId="76" xfId="0" applyNumberFormat="1" applyFont="1" applyBorder="1" applyAlignment="1" applyProtection="1">
      <alignment vertical="center"/>
      <protection locked="0"/>
    </xf>
    <xf numFmtId="4" fontId="26" fillId="0" borderId="78" xfId="0" applyNumberFormat="1" applyFont="1" applyFill="1" applyBorder="1" applyAlignment="1" applyProtection="1">
      <alignment vertical="center"/>
      <protection locked="0"/>
    </xf>
    <xf numFmtId="4" fontId="5" fillId="0" borderId="78" xfId="0" applyNumberFormat="1" applyFont="1" applyBorder="1" applyAlignment="1" applyProtection="1">
      <alignment vertical="center"/>
      <protection locked="0"/>
    </xf>
    <xf numFmtId="4" fontId="5" fillId="0" borderId="79" xfId="0" applyNumberFormat="1" applyFont="1" applyBorder="1" applyAlignment="1" applyProtection="1">
      <alignment vertical="center"/>
      <protection locked="0"/>
    </xf>
    <xf numFmtId="4" fontId="26" fillId="0" borderId="82" xfId="0" applyNumberFormat="1" applyFont="1" applyFill="1" applyBorder="1" applyAlignment="1" applyProtection="1">
      <alignment vertical="center"/>
      <protection locked="0"/>
    </xf>
    <xf numFmtId="43" fontId="6" fillId="0" borderId="0" xfId="1" applyFont="1" applyAlignment="1">
      <alignment vertical="center"/>
    </xf>
    <xf numFmtId="4" fontId="26" fillId="0" borderId="110" xfId="0" applyNumberFormat="1" applyFont="1" applyFill="1" applyBorder="1" applyAlignment="1" applyProtection="1">
      <alignment vertical="center"/>
      <protection locked="0"/>
    </xf>
    <xf numFmtId="4" fontId="26" fillId="0" borderId="116" xfId="0" applyNumberFormat="1" applyFont="1" applyFill="1" applyBorder="1" applyAlignment="1" applyProtection="1">
      <alignment vertical="center"/>
      <protection locked="0"/>
    </xf>
    <xf numFmtId="4" fontId="26" fillId="0" borderId="112" xfId="0" applyNumberFormat="1" applyFont="1" applyFill="1" applyBorder="1" applyAlignment="1" applyProtection="1">
      <alignment vertical="center"/>
      <protection locked="0"/>
    </xf>
    <xf numFmtId="4" fontId="5" fillId="0" borderId="87" xfId="0" applyNumberFormat="1" applyFont="1" applyBorder="1" applyAlignment="1" applyProtection="1">
      <alignment vertical="center"/>
      <protection locked="0"/>
    </xf>
    <xf numFmtId="4" fontId="26" fillId="0" borderId="84" xfId="0" applyNumberFormat="1" applyFont="1" applyFill="1" applyBorder="1" applyAlignment="1" applyProtection="1">
      <alignment vertical="center"/>
      <protection locked="0"/>
    </xf>
    <xf numFmtId="4" fontId="5" fillId="0" borderId="61" xfId="0" applyNumberFormat="1" applyFont="1" applyBorder="1" applyAlignment="1" applyProtection="1">
      <alignment vertical="center"/>
      <protection locked="0"/>
    </xf>
    <xf numFmtId="4" fontId="26" fillId="0" borderId="85" xfId="0" applyNumberFormat="1" applyFont="1" applyFill="1" applyBorder="1" applyAlignment="1" applyProtection="1">
      <alignment vertical="center" wrapText="1"/>
      <protection locked="0"/>
    </xf>
    <xf numFmtId="4" fontId="5" fillId="0" borderId="82" xfId="0" applyNumberFormat="1" applyFont="1" applyBorder="1" applyAlignment="1" applyProtection="1">
      <alignment vertical="center"/>
      <protection locked="0"/>
    </xf>
    <xf numFmtId="4" fontId="5" fillId="0" borderId="83" xfId="0" applyNumberFormat="1" applyFont="1" applyBorder="1" applyAlignment="1" applyProtection="1">
      <alignment vertical="center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0" applyNumberFormat="1" applyFont="1" applyFill="1" applyBorder="1" applyAlignment="1" applyProtection="1">
      <alignment vertical="center"/>
    </xf>
    <xf numFmtId="4" fontId="6" fillId="0" borderId="79" xfId="0" applyNumberFormat="1" applyFont="1" applyBorder="1" applyAlignment="1" applyProtection="1">
      <alignment vertical="center"/>
      <protection locked="0"/>
    </xf>
    <xf numFmtId="4" fontId="5" fillId="0" borderId="90" xfId="0" applyNumberFormat="1" applyFont="1" applyBorder="1" applyAlignment="1" applyProtection="1">
      <alignment vertical="center"/>
      <protection locked="0"/>
    </xf>
    <xf numFmtId="4" fontId="6" fillId="0" borderId="32" xfId="0" applyNumberFormat="1" applyFont="1" applyBorder="1" applyAlignment="1" applyProtection="1">
      <alignment vertical="center"/>
      <protection locked="0"/>
    </xf>
    <xf numFmtId="4" fontId="6" fillId="0" borderId="74" xfId="0" applyNumberFormat="1" applyFont="1" applyBorder="1" applyAlignment="1" applyProtection="1">
      <alignment vertical="center"/>
      <protection locked="0"/>
    </xf>
    <xf numFmtId="4" fontId="6" fillId="0" borderId="35" xfId="0" applyNumberFormat="1" applyFont="1" applyBorder="1" applyAlignment="1" applyProtection="1">
      <alignment vertical="center"/>
      <protection locked="0"/>
    </xf>
    <xf numFmtId="4" fontId="6" fillId="0" borderId="0" xfId="0" applyNumberFormat="1" applyFont="1" applyFill="1" applyBorder="1" applyAlignment="1" applyProtection="1">
      <alignment vertical="center"/>
      <protection locked="0"/>
    </xf>
    <xf numFmtId="4" fontId="6" fillId="0" borderId="61" xfId="0" applyNumberFormat="1" applyFont="1" applyBorder="1" applyAlignment="1" applyProtection="1">
      <alignment vertical="center"/>
      <protection locked="0"/>
    </xf>
    <xf numFmtId="4" fontId="6" fillId="0" borderId="75" xfId="0" applyNumberFormat="1" applyFont="1" applyBorder="1" applyAlignment="1" applyProtection="1">
      <alignment vertical="center"/>
      <protection locked="0"/>
    </xf>
    <xf numFmtId="4" fontId="5" fillId="0" borderId="87" xfId="0" applyNumberFormat="1" applyFont="1" applyFill="1" applyBorder="1" applyAlignment="1" applyProtection="1">
      <alignment vertical="center"/>
    </xf>
    <xf numFmtId="4" fontId="5" fillId="0" borderId="0" xfId="0" applyNumberFormat="1" applyFont="1" applyFill="1" applyBorder="1" applyAlignment="1" applyProtection="1">
      <alignment vertical="center"/>
    </xf>
    <xf numFmtId="4" fontId="31" fillId="0" borderId="78" xfId="0" applyNumberFormat="1" applyFont="1" applyBorder="1" applyAlignment="1" applyProtection="1">
      <alignment vertical="center"/>
      <protection locked="0"/>
    </xf>
    <xf numFmtId="4" fontId="31" fillId="0" borderId="79" xfId="0" applyNumberFormat="1" applyFont="1" applyBorder="1" applyAlignment="1" applyProtection="1">
      <alignment vertical="center"/>
      <protection locked="0"/>
    </xf>
    <xf numFmtId="4" fontId="31" fillId="0" borderId="0" xfId="0" applyNumberFormat="1" applyFont="1" applyFill="1" applyBorder="1" applyAlignment="1" applyProtection="1">
      <alignment vertical="center"/>
      <protection locked="0"/>
    </xf>
    <xf numFmtId="4" fontId="5" fillId="0" borderId="78" xfId="0" applyNumberFormat="1" applyFont="1" applyFill="1" applyBorder="1" applyAlignment="1" applyProtection="1">
      <alignment vertical="center"/>
    </xf>
    <xf numFmtId="4" fontId="5" fillId="0" borderId="78" xfId="0" applyNumberFormat="1" applyFont="1" applyFill="1" applyBorder="1" applyAlignment="1" applyProtection="1">
      <alignment vertical="center"/>
      <protection locked="0"/>
    </xf>
    <xf numFmtId="4" fontId="5" fillId="0" borderId="79" xfId="0" applyNumberFormat="1" applyFont="1" applyFill="1" applyBorder="1" applyAlignment="1" applyProtection="1">
      <alignment vertical="center"/>
      <protection locked="0"/>
    </xf>
    <xf numFmtId="4" fontId="5" fillId="0" borderId="78" xfId="0" applyNumberFormat="1" applyFont="1" applyBorder="1" applyAlignment="1" applyProtection="1">
      <alignment vertical="center" wrapText="1"/>
      <protection locked="0"/>
    </xf>
    <xf numFmtId="4" fontId="5" fillId="0" borderId="102" xfId="0" applyNumberFormat="1" applyFont="1" applyBorder="1" applyAlignment="1" applyProtection="1">
      <alignment vertical="center"/>
      <protection locked="0"/>
    </xf>
    <xf numFmtId="4" fontId="5" fillId="0" borderId="104" xfId="0" applyNumberFormat="1" applyFont="1" applyBorder="1" applyAlignment="1" applyProtection="1">
      <alignment vertical="center"/>
      <protection locked="0"/>
    </xf>
    <xf numFmtId="4" fontId="5" fillId="0" borderId="74" xfId="0" applyNumberFormat="1" applyFont="1" applyBorder="1" applyAlignment="1" applyProtection="1">
      <alignment vertical="center"/>
      <protection locked="0"/>
    </xf>
    <xf numFmtId="4" fontId="31" fillId="0" borderId="77" xfId="0" applyNumberFormat="1" applyFont="1" applyBorder="1" applyAlignment="1" applyProtection="1">
      <alignment vertical="center"/>
      <protection locked="0"/>
    </xf>
    <xf numFmtId="4" fontId="32" fillId="0" borderId="77" xfId="0" applyNumberFormat="1" applyFont="1" applyBorder="1" applyAlignment="1" applyProtection="1">
      <alignment vertical="center"/>
      <protection locked="0"/>
    </xf>
    <xf numFmtId="4" fontId="32" fillId="0" borderId="79" xfId="0" applyNumberFormat="1" applyFont="1" applyBorder="1" applyAlignment="1" applyProtection="1">
      <alignment vertical="center"/>
      <protection locked="0"/>
    </xf>
    <xf numFmtId="4" fontId="31" fillId="0" borderId="83" xfId="0" applyNumberFormat="1" applyFont="1" applyBorder="1" applyAlignment="1" applyProtection="1">
      <alignment vertical="center"/>
      <protection locked="0"/>
    </xf>
    <xf numFmtId="4" fontId="32" fillId="0" borderId="83" xfId="0" applyNumberFormat="1" applyFont="1" applyBorder="1" applyAlignment="1" applyProtection="1">
      <alignment vertical="center"/>
      <protection locked="0"/>
    </xf>
    <xf numFmtId="4" fontId="5" fillId="0" borderId="35" xfId="0" applyNumberFormat="1" applyFont="1" applyBorder="1" applyAlignment="1" applyProtection="1">
      <alignment vertical="center"/>
      <protection locked="0"/>
    </xf>
    <xf numFmtId="4" fontId="5" fillId="0" borderId="74" xfId="0" applyNumberFormat="1" applyFont="1" applyFill="1" applyBorder="1" applyAlignment="1" applyProtection="1">
      <alignment vertical="center"/>
    </xf>
    <xf numFmtId="4" fontId="31" fillId="0" borderId="76" xfId="0" applyNumberFormat="1" applyFont="1" applyFill="1" applyBorder="1" applyAlignment="1" applyProtection="1">
      <alignment vertical="center"/>
    </xf>
    <xf numFmtId="4" fontId="32" fillId="0" borderId="76" xfId="0" applyNumberFormat="1" applyFont="1" applyFill="1" applyBorder="1" applyAlignment="1" applyProtection="1">
      <alignment vertical="center"/>
    </xf>
    <xf numFmtId="4" fontId="31" fillId="0" borderId="78" xfId="0" applyNumberFormat="1" applyFont="1" applyFill="1" applyBorder="1" applyAlignment="1" applyProtection="1">
      <alignment vertical="center"/>
    </xf>
    <xf numFmtId="4" fontId="32" fillId="0" borderId="78" xfId="0" applyNumberFormat="1" applyFont="1" applyFill="1" applyBorder="1" applyAlignment="1" applyProtection="1">
      <alignment vertical="center"/>
    </xf>
    <xf numFmtId="4" fontId="32" fillId="0" borderId="78" xfId="0" applyNumberFormat="1" applyFont="1" applyBorder="1" applyAlignment="1" applyProtection="1">
      <alignment vertical="center"/>
      <protection locked="0"/>
    </xf>
    <xf numFmtId="4" fontId="31" fillId="0" borderId="104" xfId="0" applyNumberFormat="1" applyFont="1" applyBorder="1" applyAlignment="1" applyProtection="1">
      <alignment vertical="center"/>
      <protection locked="0"/>
    </xf>
    <xf numFmtId="4" fontId="32" fillId="0" borderId="104" xfId="0" applyNumberFormat="1" applyFont="1" applyFill="1" applyBorder="1" applyAlignment="1" applyProtection="1">
      <alignment vertical="center"/>
      <protection locked="0"/>
    </xf>
    <xf numFmtId="4" fontId="32" fillId="0" borderId="104" xfId="0" applyNumberFormat="1" applyFont="1" applyBorder="1" applyAlignment="1" applyProtection="1">
      <alignment vertical="center"/>
      <protection locked="0"/>
    </xf>
    <xf numFmtId="4" fontId="31" fillId="0" borderId="102" xfId="0" applyNumberFormat="1" applyFont="1" applyBorder="1" applyAlignment="1" applyProtection="1">
      <alignment vertical="center"/>
      <protection locked="0"/>
    </xf>
    <xf numFmtId="4" fontId="6" fillId="0" borderId="78" xfId="0" applyNumberFormat="1" applyFont="1" applyFill="1" applyBorder="1" applyAlignment="1" applyProtection="1">
      <alignment vertical="center"/>
    </xf>
    <xf numFmtId="4" fontId="6" fillId="10" borderId="74" xfId="0" applyNumberFormat="1" applyFont="1" applyFill="1" applyBorder="1" applyAlignment="1" applyProtection="1">
      <alignment horizontal="right" vertical="center"/>
    </xf>
    <xf numFmtId="4" fontId="5" fillId="0" borderId="77" xfId="0" applyNumberFormat="1" applyFont="1" applyBorder="1" applyAlignment="1" applyProtection="1">
      <alignment vertical="center"/>
      <protection locked="0"/>
    </xf>
    <xf numFmtId="4" fontId="5" fillId="0" borderId="75" xfId="0" applyNumberFormat="1" applyFont="1" applyBorder="1" applyAlignment="1" applyProtection="1">
      <alignment vertical="center"/>
      <protection locked="0"/>
    </xf>
    <xf numFmtId="4" fontId="5" fillId="0" borderId="89" xfId="0" applyNumberFormat="1" applyFont="1" applyBorder="1" applyAlignment="1" applyProtection="1">
      <alignment vertical="center"/>
      <protection locked="0"/>
    </xf>
    <xf numFmtId="4" fontId="5" fillId="0" borderId="102" xfId="0" applyNumberFormat="1" applyFont="1" applyFill="1" applyBorder="1" applyAlignment="1" applyProtection="1">
      <alignment vertical="center"/>
      <protection locked="0"/>
    </xf>
    <xf numFmtId="4" fontId="6" fillId="0" borderId="33" xfId="0" applyNumberFormat="1" applyFont="1" applyFill="1" applyBorder="1" applyAlignment="1">
      <alignment horizontal="center" vertical="center"/>
    </xf>
    <xf numFmtId="4" fontId="6" fillId="0" borderId="34" xfId="0" applyNumberFormat="1" applyFont="1" applyFill="1" applyBorder="1" applyAlignment="1">
      <alignment horizontal="center" vertical="center"/>
    </xf>
    <xf numFmtId="4" fontId="5" fillId="0" borderId="110" xfId="0" applyNumberFormat="1" applyFont="1" applyFill="1" applyBorder="1" applyAlignment="1" applyProtection="1">
      <alignment vertical="center"/>
      <protection locked="0"/>
    </xf>
    <xf numFmtId="43" fontId="6" fillId="0" borderId="76" xfId="1" applyFont="1" applyFill="1" applyBorder="1" applyAlignment="1" applyProtection="1">
      <alignment vertical="center"/>
      <protection locked="0"/>
    </xf>
    <xf numFmtId="43" fontId="5" fillId="0" borderId="78" xfId="1" applyFont="1" applyFill="1" applyBorder="1" applyAlignment="1" applyProtection="1">
      <alignment horizontal="right" vertical="center"/>
      <protection locked="0"/>
    </xf>
    <xf numFmtId="4" fontId="5" fillId="0" borderId="78" xfId="0" applyNumberFormat="1" applyFont="1" applyFill="1" applyBorder="1" applyAlignment="1" applyProtection="1">
      <alignment horizontal="right" vertical="center"/>
      <protection locked="0"/>
    </xf>
    <xf numFmtId="43" fontId="6" fillId="0" borderId="78" xfId="1" applyFont="1" applyFill="1" applyBorder="1" applyAlignment="1" applyProtection="1">
      <alignment horizontal="right" vertical="center"/>
      <protection locked="0"/>
    </xf>
    <xf numFmtId="43" fontId="5" fillId="0" borderId="102" xfId="1" applyFont="1" applyFill="1" applyBorder="1" applyAlignment="1" applyProtection="1">
      <alignment horizontal="right" vertical="center"/>
      <protection locked="0"/>
    </xf>
    <xf numFmtId="2" fontId="6" fillId="0" borderId="102" xfId="1" applyNumberFormat="1" applyFont="1" applyFill="1" applyBorder="1" applyAlignment="1" applyProtection="1">
      <alignment horizontal="right" vertical="center"/>
      <protection locked="0"/>
    </xf>
    <xf numFmtId="4" fontId="6" fillId="10" borderId="33" xfId="0" applyNumberFormat="1" applyFont="1" applyFill="1" applyBorder="1" applyAlignment="1" applyProtection="1">
      <alignment vertical="center"/>
    </xf>
    <xf numFmtId="4" fontId="6" fillId="10" borderId="74" xfId="0" applyNumberFormat="1" applyFont="1" applyFill="1" applyBorder="1" applyAlignment="1" applyProtection="1">
      <alignment vertical="center"/>
    </xf>
    <xf numFmtId="49" fontId="5" fillId="0" borderId="93" xfId="0" applyNumberFormat="1" applyFont="1" applyBorder="1" applyAlignment="1">
      <alignment horizontal="center" vertical="center" wrapText="1"/>
    </xf>
    <xf numFmtId="49" fontId="5" fillId="0" borderId="91" xfId="0" applyNumberFormat="1" applyFont="1" applyBorder="1" applyAlignment="1">
      <alignment horizontal="center" vertical="center" wrapText="1"/>
    </xf>
    <xf numFmtId="4" fontId="6" fillId="0" borderId="112" xfId="0" applyNumberFormat="1" applyFont="1" applyFill="1" applyBorder="1" applyAlignment="1">
      <alignment horizontal="right" vertical="center"/>
    </xf>
    <xf numFmtId="4" fontId="6" fillId="0" borderId="113" xfId="0" applyNumberFormat="1" applyFont="1" applyFill="1" applyBorder="1" applyAlignment="1" applyProtection="1">
      <alignment vertical="center"/>
      <protection locked="0"/>
    </xf>
    <xf numFmtId="4" fontId="6" fillId="0" borderId="110" xfId="0" applyNumberFormat="1" applyFont="1" applyBorder="1" applyAlignment="1">
      <alignment horizontal="right" vertical="center"/>
    </xf>
    <xf numFmtId="4" fontId="5" fillId="0" borderId="78" xfId="0" applyNumberFormat="1" applyFont="1" applyBorder="1" applyAlignment="1">
      <alignment vertical="center"/>
    </xf>
    <xf numFmtId="4" fontId="5" fillId="0" borderId="111" xfId="0" applyNumberFormat="1" applyFont="1" applyBorder="1" applyAlignment="1">
      <alignment vertical="center"/>
    </xf>
    <xf numFmtId="4" fontId="6" fillId="0" borderId="116" xfId="0" applyNumberFormat="1" applyFont="1" applyBorder="1" applyAlignment="1">
      <alignment horizontal="right" vertical="center"/>
    </xf>
    <xf numFmtId="4" fontId="5" fillId="0" borderId="82" xfId="0" applyNumberFormat="1" applyFont="1" applyBorder="1" applyAlignment="1">
      <alignment vertical="center"/>
    </xf>
    <xf numFmtId="4" fontId="5" fillId="0" borderId="121" xfId="0" applyNumberFormat="1" applyFont="1" applyBorder="1" applyAlignment="1">
      <alignment vertical="center"/>
    </xf>
    <xf numFmtId="0" fontId="22" fillId="0" borderId="74" xfId="0" applyFont="1" applyFill="1" applyBorder="1" applyAlignment="1">
      <alignment horizontal="center" wrapText="1"/>
    </xf>
    <xf numFmtId="0" fontId="22" fillId="0" borderId="34" xfId="0" applyFont="1" applyFill="1" applyBorder="1" applyAlignment="1">
      <alignment horizontal="center" wrapText="1"/>
    </xf>
    <xf numFmtId="0" fontId="22" fillId="0" borderId="35" xfId="0" applyFont="1" applyFill="1" applyBorder="1" applyAlignment="1">
      <alignment horizontal="center" wrapText="1"/>
    </xf>
    <xf numFmtId="4" fontId="6" fillId="11" borderId="0" xfId="0" applyNumberFormat="1" applyFont="1" applyFill="1" applyBorder="1" applyAlignment="1" applyProtection="1">
      <alignment horizontal="justify" vertical="center"/>
      <protection locked="0"/>
    </xf>
    <xf numFmtId="4" fontId="6" fillId="11" borderId="0" xfId="0" applyNumberFormat="1" applyFont="1" applyFill="1" applyBorder="1" applyAlignment="1" applyProtection="1">
      <alignment horizontal="right" vertical="center"/>
    </xf>
    <xf numFmtId="1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5" fillId="2" borderId="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8" fillId="0" borderId="24" xfId="0" applyFont="1" applyBorder="1" applyAlignment="1">
      <alignment horizontal="left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10" fillId="0" borderId="23" xfId="0" applyFont="1" applyBorder="1" applyAlignment="1">
      <alignment horizontal="left" wrapText="1"/>
    </xf>
    <xf numFmtId="0" fontId="7" fillId="0" borderId="24" xfId="0" applyFont="1" applyBorder="1" applyAlignment="1">
      <alignment horizontal="left" wrapText="1"/>
    </xf>
    <xf numFmtId="0" fontId="10" fillId="0" borderId="24" xfId="0" applyFont="1" applyBorder="1" applyAlignment="1">
      <alignment horizontal="left" wrapText="1"/>
    </xf>
    <xf numFmtId="0" fontId="8" fillId="0" borderId="23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2" fillId="0" borderId="39" xfId="0" applyFont="1" applyFill="1" applyBorder="1" applyAlignment="1">
      <alignment horizontal="center" wrapText="1"/>
    </xf>
    <xf numFmtId="0" fontId="22" fillId="0" borderId="43" xfId="0" applyFont="1" applyFill="1" applyBorder="1" applyAlignment="1">
      <alignment horizontal="center" wrapText="1"/>
    </xf>
    <xf numFmtId="0" fontId="22" fillId="0" borderId="40" xfId="0" applyFont="1" applyFill="1" applyBorder="1" applyAlignment="1">
      <alignment horizontal="center" wrapText="1"/>
    </xf>
    <xf numFmtId="0" fontId="22" fillId="0" borderId="44" xfId="0" applyFont="1" applyFill="1" applyBorder="1" applyAlignment="1">
      <alignment horizontal="center" wrapText="1"/>
    </xf>
    <xf numFmtId="0" fontId="25" fillId="0" borderId="45" xfId="0" applyFont="1" applyFill="1" applyBorder="1"/>
    <xf numFmtId="0" fontId="25" fillId="0" borderId="46" xfId="0" applyFont="1" applyFill="1" applyBorder="1"/>
    <xf numFmtId="0" fontId="25" fillId="0" borderId="47" xfId="0" applyFont="1" applyFill="1" applyBorder="1"/>
    <xf numFmtId="0" fontId="25" fillId="0" borderId="48" xfId="0" applyFont="1" applyFill="1" applyBorder="1"/>
    <xf numFmtId="0" fontId="27" fillId="0" borderId="45" xfId="0" applyFont="1" applyFill="1" applyBorder="1"/>
    <xf numFmtId="0" fontId="27" fillId="0" borderId="47" xfId="0" applyFont="1" applyFill="1" applyBorder="1"/>
    <xf numFmtId="0" fontId="27" fillId="0" borderId="48" xfId="0" applyFont="1" applyFill="1" applyBorder="1"/>
    <xf numFmtId="0" fontId="8" fillId="0" borderId="0" xfId="3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7" fillId="0" borderId="0" xfId="0" applyFont="1" applyBorder="1" applyAlignment="1">
      <alignment wrapText="1"/>
    </xf>
    <xf numFmtId="0" fontId="22" fillId="6" borderId="33" xfId="0" applyFont="1" applyFill="1" applyBorder="1" applyAlignment="1">
      <alignment horizontal="center" wrapText="1"/>
    </xf>
    <xf numFmtId="0" fontId="22" fillId="6" borderId="34" xfId="0" applyFont="1" applyFill="1" applyBorder="1" applyAlignment="1">
      <alignment horizontal="center" wrapText="1"/>
    </xf>
    <xf numFmtId="0" fontId="22" fillId="6" borderId="35" xfId="0" applyFont="1" applyFill="1" applyBorder="1" applyAlignment="1">
      <alignment horizontal="center" wrapText="1"/>
    </xf>
    <xf numFmtId="0" fontId="22" fillId="0" borderId="36" xfId="0" applyFont="1" applyFill="1" applyBorder="1" applyAlignment="1">
      <alignment horizontal="center" wrapText="1"/>
    </xf>
    <xf numFmtId="0" fontId="22" fillId="0" borderId="41" xfId="0" applyFont="1" applyFill="1" applyBorder="1" applyAlignment="1">
      <alignment horizontal="center" wrapText="1"/>
    </xf>
    <xf numFmtId="0" fontId="22" fillId="0" borderId="37" xfId="0" applyFont="1" applyFill="1" applyBorder="1" applyAlignment="1">
      <alignment horizontal="center" wrapText="1"/>
    </xf>
    <xf numFmtId="0" fontId="22" fillId="0" borderId="24" xfId="0" applyFont="1" applyFill="1" applyBorder="1" applyAlignment="1">
      <alignment horizontal="center" wrapText="1"/>
    </xf>
    <xf numFmtId="0" fontId="24" fillId="0" borderId="37" xfId="4" applyFont="1" applyFill="1" applyBorder="1" applyAlignment="1">
      <alignment wrapText="1"/>
    </xf>
    <xf numFmtId="0" fontId="24" fillId="0" borderId="24" xfId="4" applyFont="1" applyFill="1" applyBorder="1" applyAlignment="1">
      <alignment wrapText="1"/>
    </xf>
    <xf numFmtId="0" fontId="22" fillId="0" borderId="38" xfId="0" applyFont="1" applyFill="1" applyBorder="1" applyAlignment="1">
      <alignment horizontal="center" wrapText="1"/>
    </xf>
    <xf numFmtId="0" fontId="22" fillId="0" borderId="42" xfId="0" applyFont="1" applyFill="1" applyBorder="1" applyAlignment="1">
      <alignment horizontal="center" wrapText="1"/>
    </xf>
    <xf numFmtId="0" fontId="22" fillId="8" borderId="45" xfId="0" applyFont="1" applyFill="1" applyBorder="1"/>
    <xf numFmtId="0" fontId="22" fillId="8" borderId="48" xfId="0" applyFont="1" applyFill="1" applyBorder="1"/>
    <xf numFmtId="0" fontId="22" fillId="7" borderId="45" xfId="0" applyFont="1" applyFill="1" applyBorder="1"/>
    <xf numFmtId="0" fontId="22" fillId="7" borderId="48" xfId="0" applyFont="1" applyFill="1" applyBorder="1"/>
    <xf numFmtId="0" fontId="28" fillId="0" borderId="45" xfId="0" applyFont="1" applyBorder="1"/>
    <xf numFmtId="0" fontId="28" fillId="0" borderId="48" xfId="0" applyFont="1" applyBorder="1"/>
    <xf numFmtId="0" fontId="22" fillId="0" borderId="56" xfId="0" applyFont="1" applyFill="1" applyBorder="1" applyAlignment="1">
      <alignment horizontal="center" wrapText="1"/>
    </xf>
    <xf numFmtId="0" fontId="22" fillId="0" borderId="57" xfId="0" applyFont="1" applyFill="1" applyBorder="1" applyAlignment="1">
      <alignment horizontal="center" wrapText="1"/>
    </xf>
    <xf numFmtId="0" fontId="22" fillId="0" borderId="58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  <xf numFmtId="0" fontId="21" fillId="0" borderId="63" xfId="0" applyFont="1" applyFill="1" applyBorder="1" applyAlignment="1">
      <alignment horizontal="center" vertical="center" wrapText="1"/>
    </xf>
    <xf numFmtId="0" fontId="22" fillId="0" borderId="59" xfId="0" applyFont="1" applyFill="1" applyBorder="1" applyAlignment="1">
      <alignment horizontal="center" wrapText="1"/>
    </xf>
    <xf numFmtId="0" fontId="22" fillId="0" borderId="60" xfId="0" applyFont="1" applyFill="1" applyBorder="1" applyAlignment="1">
      <alignment horizontal="center" wrapText="1"/>
    </xf>
    <xf numFmtId="0" fontId="22" fillId="0" borderId="62" xfId="0" applyFont="1" applyFill="1" applyBorder="1" applyAlignment="1">
      <alignment horizontal="center" wrapText="1"/>
    </xf>
    <xf numFmtId="0" fontId="25" fillId="7" borderId="45" xfId="0" applyFont="1" applyFill="1" applyBorder="1" applyAlignment="1"/>
    <xf numFmtId="0" fontId="25" fillId="7" borderId="47" xfId="0" applyFont="1" applyFill="1" applyBorder="1" applyAlignment="1"/>
    <xf numFmtId="0" fontId="21" fillId="0" borderId="48" xfId="0" applyFont="1" applyBorder="1" applyAlignment="1"/>
    <xf numFmtId="0" fontId="28" fillId="0" borderId="65" xfId="0" applyFont="1" applyBorder="1"/>
    <xf numFmtId="0" fontId="28" fillId="0" borderId="66" xfId="0" applyFont="1" applyBorder="1"/>
    <xf numFmtId="0" fontId="22" fillId="7" borderId="68" xfId="0" applyFont="1" applyFill="1" applyBorder="1"/>
    <xf numFmtId="0" fontId="22" fillId="7" borderId="69" xfId="0" applyFont="1" applyFill="1" applyBorder="1"/>
    <xf numFmtId="4" fontId="29" fillId="0" borderId="70" xfId="0" applyNumberFormat="1" applyFont="1" applyFill="1" applyBorder="1" applyAlignment="1">
      <alignment vertical="center"/>
    </xf>
    <xf numFmtId="4" fontId="29" fillId="0" borderId="47" xfId="0" applyNumberFormat="1" applyFont="1" applyFill="1" applyBorder="1" applyAlignment="1">
      <alignment vertical="center"/>
    </xf>
    <xf numFmtId="0" fontId="22" fillId="8" borderId="71" xfId="0" applyFont="1" applyFill="1" applyBorder="1"/>
    <xf numFmtId="0" fontId="22" fillId="8" borderId="72" xfId="0" applyFont="1" applyFill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22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21" fillId="0" borderId="0" xfId="0" applyFont="1" applyAlignment="1"/>
    <xf numFmtId="0" fontId="28" fillId="0" borderId="45" xfId="0" applyFont="1" applyFill="1" applyBorder="1"/>
    <xf numFmtId="0" fontId="28" fillId="0" borderId="48" xfId="0" applyFont="1" applyFill="1" applyBorder="1"/>
    <xf numFmtId="0" fontId="22" fillId="0" borderId="45" xfId="0" applyFont="1" applyFill="1" applyBorder="1"/>
    <xf numFmtId="0" fontId="22" fillId="0" borderId="48" xfId="0" applyFont="1" applyFill="1" applyBorder="1"/>
    <xf numFmtId="0" fontId="22" fillId="0" borderId="56" xfId="0" applyFont="1" applyFill="1" applyBorder="1" applyAlignment="1">
      <alignment wrapText="1"/>
    </xf>
    <xf numFmtId="0" fontId="22" fillId="0" borderId="97" xfId="0" applyFont="1" applyFill="1" applyBorder="1" applyAlignment="1">
      <alignment wrapText="1"/>
    </xf>
    <xf numFmtId="0" fontId="21" fillId="0" borderId="45" xfId="0" applyFont="1" applyBorder="1" applyAlignment="1">
      <alignment wrapText="1"/>
    </xf>
    <xf numFmtId="0" fontId="21" fillId="0" borderId="98" xfId="0" applyFont="1" applyBorder="1" applyAlignment="1">
      <alignment wrapText="1"/>
    </xf>
    <xf numFmtId="0" fontId="21" fillId="0" borderId="59" xfId="0" applyFont="1" applyBorder="1" applyAlignment="1">
      <alignment wrapText="1"/>
    </xf>
    <xf numFmtId="0" fontId="21" fillId="0" borderId="99" xfId="0" applyFont="1" applyBorder="1" applyAlignment="1">
      <alignment wrapText="1"/>
    </xf>
    <xf numFmtId="0" fontId="28" fillId="0" borderId="41" xfId="0" applyFont="1" applyFill="1" applyBorder="1" applyAlignment="1">
      <alignment horizontal="left" wrapText="1" indent="1"/>
    </xf>
    <xf numFmtId="0" fontId="28" fillId="0" borderId="42" xfId="0" applyFont="1" applyFill="1" applyBorder="1" applyAlignment="1">
      <alignment horizontal="left" wrapText="1" indent="1"/>
    </xf>
    <xf numFmtId="0" fontId="28" fillId="0" borderId="45" xfId="0" applyFont="1" applyFill="1" applyBorder="1" applyAlignment="1">
      <alignment horizontal="left" wrapText="1" indent="1"/>
    </xf>
    <xf numFmtId="0" fontId="28" fillId="0" borderId="98" xfId="0" applyFont="1" applyFill="1" applyBorder="1" applyAlignment="1">
      <alignment horizontal="left" wrapText="1" indent="1"/>
    </xf>
    <xf numFmtId="0" fontId="22" fillId="0" borderId="58" xfId="0" applyFont="1" applyFill="1" applyBorder="1" applyAlignment="1">
      <alignment horizontal="center" wrapText="1"/>
    </xf>
    <xf numFmtId="0" fontId="21" fillId="0" borderId="87" xfId="0" applyFont="1" applyFill="1" applyBorder="1" applyAlignment="1">
      <alignment horizontal="center" wrapText="1"/>
    </xf>
    <xf numFmtId="0" fontId="22" fillId="0" borderId="85" xfId="0" applyFont="1" applyFill="1" applyBorder="1" applyAlignment="1">
      <alignment horizontal="center" wrapText="1"/>
    </xf>
    <xf numFmtId="0" fontId="22" fillId="0" borderId="86" xfId="0" applyFont="1" applyFill="1" applyBorder="1" applyAlignment="1">
      <alignment horizontal="center" wrapText="1"/>
    </xf>
    <xf numFmtId="0" fontId="22" fillId="0" borderId="77" xfId="0" applyFont="1" applyFill="1" applyBorder="1" applyAlignment="1">
      <alignment horizontal="center" wrapText="1"/>
    </xf>
    <xf numFmtId="4" fontId="7" fillId="0" borderId="0" xfId="0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4" fontId="7" fillId="0" borderId="36" xfId="0" applyNumberFormat="1" applyFont="1" applyFill="1" applyBorder="1" applyAlignment="1" applyProtection="1">
      <alignment horizontal="center" vertical="center"/>
      <protection locked="0"/>
    </xf>
    <xf numFmtId="4" fontId="7" fillId="0" borderId="107" xfId="0" applyNumberFormat="1" applyFont="1" applyFill="1" applyBorder="1" applyAlignment="1" applyProtection="1">
      <alignment horizontal="center" vertical="center"/>
      <protection locked="0"/>
    </xf>
    <xf numFmtId="4" fontId="7" fillId="0" borderId="108" xfId="0" applyNumberFormat="1" applyFont="1" applyFill="1" applyBorder="1" applyAlignment="1" applyProtection="1">
      <alignment horizontal="center" vertical="center"/>
      <protection locked="0"/>
    </xf>
    <xf numFmtId="4" fontId="7" fillId="0" borderId="109" xfId="0" applyNumberFormat="1" applyFont="1" applyFill="1" applyBorder="1" applyAlignment="1" applyProtection="1">
      <alignment horizontal="center" vertical="center"/>
      <protection locked="0"/>
    </xf>
    <xf numFmtId="4" fontId="7" fillId="0" borderId="31" xfId="0" applyNumberFormat="1" applyFont="1" applyFill="1" applyBorder="1" applyAlignment="1" applyProtection="1">
      <alignment horizontal="center" vertical="center"/>
      <protection locked="0"/>
    </xf>
    <xf numFmtId="4" fontId="7" fillId="0" borderId="32" xfId="0" applyNumberFormat="1" applyFont="1" applyFill="1" applyBorder="1" applyAlignment="1" applyProtection="1">
      <alignment horizontal="center" vertical="center"/>
      <protection locked="0"/>
    </xf>
    <xf numFmtId="4" fontId="6" fillId="0" borderId="58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9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33" xfId="0" applyNumberFormat="1" applyFont="1" applyFill="1" applyBorder="1" applyAlignment="1" applyProtection="1">
      <alignment horizontal="center" vertical="center"/>
      <protection locked="0"/>
    </xf>
    <xf numFmtId="4" fontId="6" fillId="0" borderId="34" xfId="0" applyNumberFormat="1" applyFont="1" applyFill="1" applyBorder="1" applyAlignment="1" applyProtection="1">
      <alignment horizontal="center" vertical="center"/>
      <protection locked="0"/>
    </xf>
    <xf numFmtId="4" fontId="6" fillId="0" borderId="35" xfId="0" applyNumberFormat="1" applyFont="1" applyFill="1" applyBorder="1" applyAlignment="1" applyProtection="1">
      <alignment horizontal="center" vertical="center"/>
      <protection locked="0"/>
    </xf>
    <xf numFmtId="4" fontId="7" fillId="0" borderId="58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6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85" xfId="0" applyNumberFormat="1" applyFont="1" applyFill="1" applyBorder="1" applyAlignment="1" applyProtection="1">
      <alignment horizontal="left" vertical="center" wrapText="1"/>
      <protection locked="0"/>
    </xf>
    <xf numFmtId="4" fontId="8" fillId="0" borderId="86" xfId="0" applyNumberFormat="1" applyFont="1" applyFill="1" applyBorder="1" applyAlignment="1" applyProtection="1">
      <alignment horizontal="left" vertical="center" wrapText="1"/>
      <protection locked="0"/>
    </xf>
    <xf numFmtId="4" fontId="8" fillId="0" borderId="77" xfId="0" applyNumberFormat="1" applyFont="1" applyFill="1" applyBorder="1" applyAlignment="1" applyProtection="1">
      <alignment horizontal="left" vertical="center" wrapText="1"/>
      <protection locked="0"/>
    </xf>
    <xf numFmtId="4" fontId="6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vertical="center"/>
    </xf>
    <xf numFmtId="4" fontId="7" fillId="0" borderId="33" xfId="0" applyNumberFormat="1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4" fontId="7" fillId="9" borderId="33" xfId="0" applyNumberFormat="1" applyFont="1" applyFill="1" applyBorder="1" applyAlignment="1">
      <alignment horizontal="center" vertical="center"/>
    </xf>
    <xf numFmtId="4" fontId="7" fillId="9" borderId="35" xfId="0" applyNumberFormat="1" applyFont="1" applyFill="1" applyBorder="1" applyAlignment="1">
      <alignment horizontal="center" vertical="center"/>
    </xf>
    <xf numFmtId="4" fontId="7" fillId="0" borderId="33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85" xfId="0" applyNumberFormat="1" applyFont="1" applyFill="1" applyBorder="1" applyAlignment="1" applyProtection="1">
      <alignment vertical="center" wrapText="1"/>
      <protection locked="0"/>
    </xf>
    <xf numFmtId="0" fontId="21" fillId="0" borderId="114" xfId="0" applyFont="1" applyBorder="1" applyAlignment="1">
      <alignment vertical="center"/>
    </xf>
    <xf numFmtId="4" fontId="7" fillId="0" borderId="110" xfId="0" applyNumberFormat="1" applyFont="1" applyFill="1" applyBorder="1" applyAlignment="1" applyProtection="1">
      <alignment vertical="center" wrapText="1"/>
      <protection locked="0"/>
    </xf>
    <xf numFmtId="0" fontId="21" fillId="0" borderId="23" xfId="0" applyFont="1" applyBorder="1" applyAlignment="1">
      <alignment vertical="center"/>
    </xf>
    <xf numFmtId="4" fontId="8" fillId="0" borderId="110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111" xfId="0" applyFont="1" applyFill="1" applyBorder="1" applyAlignment="1">
      <alignment horizontal="left" vertical="center" wrapText="1"/>
    </xf>
    <xf numFmtId="0" fontId="21" fillId="0" borderId="79" xfId="0" applyFont="1" applyFill="1" applyBorder="1" applyAlignment="1">
      <alignment horizontal="left" vertical="center" wrapText="1"/>
    </xf>
    <xf numFmtId="4" fontId="8" fillId="0" borderId="112" xfId="0" applyNumberFormat="1" applyFont="1" applyFill="1" applyBorder="1" applyAlignment="1" applyProtection="1">
      <alignment horizontal="left" vertical="center" wrapText="1"/>
      <protection locked="0"/>
    </xf>
    <xf numFmtId="4" fontId="8" fillId="0" borderId="113" xfId="0" applyNumberFormat="1" applyFont="1" applyFill="1" applyBorder="1" applyAlignment="1" applyProtection="1">
      <alignment horizontal="left" vertical="center" wrapText="1"/>
      <protection locked="0"/>
    </xf>
    <xf numFmtId="4" fontId="8" fillId="0" borderId="89" xfId="0" applyNumberFormat="1" applyFont="1" applyFill="1" applyBorder="1" applyAlignment="1" applyProtection="1">
      <alignment horizontal="left" vertical="center" wrapText="1"/>
      <protection locked="0"/>
    </xf>
    <xf numFmtId="44" fontId="6" fillId="6" borderId="33" xfId="2" applyFont="1" applyFill="1" applyBorder="1" applyAlignment="1" applyProtection="1">
      <alignment horizontal="left" vertical="center" wrapText="1"/>
      <protection locked="0"/>
    </xf>
    <xf numFmtId="44" fontId="6" fillId="6" borderId="34" xfId="2" applyFont="1" applyFill="1" applyBorder="1" applyAlignment="1" applyProtection="1">
      <alignment horizontal="left" vertical="center" wrapText="1"/>
      <protection locked="0"/>
    </xf>
    <xf numFmtId="44" fontId="6" fillId="6" borderId="35" xfId="2" applyFont="1" applyFill="1" applyBorder="1" applyAlignment="1" applyProtection="1">
      <alignment horizontal="left" vertical="center" wrapText="1"/>
      <protection locked="0"/>
    </xf>
    <xf numFmtId="4" fontId="6" fillId="0" borderId="0" xfId="0" applyNumberFormat="1" applyFont="1" applyAlignment="1" applyProtection="1">
      <alignment horizontal="left" vertical="center"/>
      <protection locked="0"/>
    </xf>
    <xf numFmtId="4" fontId="31" fillId="0" borderId="110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110" xfId="0" applyNumberFormat="1" applyFont="1" applyFill="1" applyBorder="1" applyAlignment="1">
      <alignment horizontal="left" vertical="center" wrapText="1"/>
    </xf>
    <xf numFmtId="4" fontId="31" fillId="0" borderId="110" xfId="0" applyNumberFormat="1" applyFont="1" applyFill="1" applyBorder="1" applyAlignment="1" applyProtection="1">
      <alignment vertical="center" wrapText="1"/>
      <protection locked="0"/>
    </xf>
    <xf numFmtId="4" fontId="6" fillId="0" borderId="110" xfId="0" applyNumberFormat="1" applyFont="1" applyFill="1" applyBorder="1" applyAlignment="1" applyProtection="1">
      <alignment vertical="center" wrapText="1"/>
      <protection locked="0"/>
    </xf>
    <xf numFmtId="4" fontId="6" fillId="0" borderId="116" xfId="0" applyNumberFormat="1" applyFont="1" applyFill="1" applyBorder="1" applyAlignment="1" applyProtection="1">
      <alignment vertical="center" wrapText="1"/>
      <protection locked="0"/>
    </xf>
    <xf numFmtId="0" fontId="21" fillId="0" borderId="117" xfId="0" applyFont="1" applyBorder="1" applyAlignment="1">
      <alignment vertical="center"/>
    </xf>
    <xf numFmtId="4" fontId="6" fillId="6" borderId="85" xfId="0" applyNumberFormat="1" applyFont="1" applyFill="1" applyBorder="1" applyAlignment="1" applyProtection="1">
      <alignment vertical="center" wrapText="1"/>
      <protection locked="0"/>
    </xf>
    <xf numFmtId="4" fontId="31" fillId="0" borderId="110" xfId="0" applyNumberFormat="1" applyFont="1" applyFill="1" applyBorder="1" applyAlignment="1">
      <alignment horizontal="left" vertical="center"/>
    </xf>
    <xf numFmtId="4" fontId="5" fillId="0" borderId="110" xfId="0" applyNumberFormat="1" applyFont="1" applyBorder="1" applyAlignment="1" applyProtection="1">
      <alignment vertical="center" wrapText="1"/>
      <protection locked="0"/>
    </xf>
    <xf numFmtId="4" fontId="5" fillId="0" borderId="79" xfId="0" applyNumberFormat="1" applyFont="1" applyBorder="1" applyAlignment="1" applyProtection="1">
      <alignment vertical="center" wrapText="1"/>
      <protection locked="0"/>
    </xf>
    <xf numFmtId="4" fontId="5" fillId="0" borderId="116" xfId="0" applyNumberFormat="1" applyFont="1" applyBorder="1" applyAlignment="1" applyProtection="1">
      <alignment vertical="center" wrapText="1"/>
      <protection locked="0"/>
    </xf>
    <xf numFmtId="4" fontId="5" fillId="0" borderId="83" xfId="0" applyNumberFormat="1" applyFont="1" applyBorder="1" applyAlignment="1" applyProtection="1">
      <alignment vertical="center" wrapText="1"/>
      <protection locked="0"/>
    </xf>
    <xf numFmtId="4" fontId="6" fillId="6" borderId="33" xfId="0" applyNumberFormat="1" applyFont="1" applyFill="1" applyBorder="1" applyAlignment="1" applyProtection="1">
      <alignment vertical="center" wrapText="1"/>
      <protection locked="0"/>
    </xf>
    <xf numFmtId="4" fontId="6" fillId="9" borderId="35" xfId="0" applyNumberFormat="1" applyFont="1" applyFill="1" applyBorder="1" applyAlignment="1" applyProtection="1">
      <alignment vertical="center" wrapText="1"/>
      <protection locked="0"/>
    </xf>
    <xf numFmtId="4" fontId="5" fillId="0" borderId="85" xfId="0" applyNumberFormat="1" applyFont="1" applyBorder="1" applyAlignment="1" applyProtection="1">
      <alignment vertical="center" wrapText="1"/>
      <protection locked="0"/>
    </xf>
    <xf numFmtId="4" fontId="5" fillId="0" borderId="77" xfId="0" applyNumberFormat="1" applyFont="1" applyBorder="1" applyAlignment="1" applyProtection="1">
      <alignment vertical="center" wrapText="1"/>
      <protection locked="0"/>
    </xf>
    <xf numFmtId="4" fontId="32" fillId="0" borderId="116" xfId="0" applyNumberFormat="1" applyFont="1" applyFill="1" applyBorder="1" applyAlignment="1" applyProtection="1">
      <alignment vertical="center" wrapText="1"/>
      <protection locked="0"/>
    </xf>
    <xf numFmtId="0" fontId="21" fillId="0" borderId="119" xfId="0" applyFont="1" applyBorder="1" applyAlignment="1">
      <alignment vertical="center"/>
    </xf>
    <xf numFmtId="4" fontId="6" fillId="0" borderId="33" xfId="0" applyNumberFormat="1" applyFont="1" applyFill="1" applyBorder="1" applyAlignment="1" applyProtection="1">
      <alignment vertical="center" wrapText="1"/>
      <protection locked="0"/>
    </xf>
    <xf numFmtId="4" fontId="6" fillId="0" borderId="35" xfId="0" applyNumberFormat="1" applyFont="1" applyFill="1" applyBorder="1" applyAlignment="1" applyProtection="1">
      <alignment vertical="center" wrapText="1"/>
      <protection locked="0"/>
    </xf>
    <xf numFmtId="4" fontId="6" fillId="0" borderId="33" xfId="0" applyNumberFormat="1" applyFont="1" applyFill="1" applyBorder="1" applyAlignment="1">
      <alignment horizontal="center" vertical="center" wrapText="1"/>
    </xf>
    <xf numFmtId="4" fontId="6" fillId="0" borderId="35" xfId="0" applyNumberFormat="1" applyFont="1" applyFill="1" applyBorder="1" applyAlignment="1">
      <alignment horizontal="center" vertical="center" wrapText="1"/>
    </xf>
    <xf numFmtId="4" fontId="5" fillId="0" borderId="85" xfId="0" applyNumberFormat="1" applyFont="1" applyFill="1" applyBorder="1" applyAlignment="1">
      <alignment horizontal="left" vertical="center" wrapText="1"/>
    </xf>
    <xf numFmtId="4" fontId="5" fillId="0" borderId="77" xfId="0" applyNumberFormat="1" applyFont="1" applyFill="1" applyBorder="1" applyAlignment="1">
      <alignment horizontal="left" vertical="center" wrapText="1"/>
    </xf>
    <xf numFmtId="4" fontId="5" fillId="0" borderId="116" xfId="0" applyNumberFormat="1" applyFont="1" applyFill="1" applyBorder="1" applyAlignment="1">
      <alignment horizontal="left" vertical="center" wrapText="1"/>
    </xf>
    <xf numFmtId="4" fontId="5" fillId="0" borderId="83" xfId="0" applyNumberFormat="1" applyFont="1" applyFill="1" applyBorder="1" applyAlignment="1">
      <alignment horizontal="left" vertical="center" wrapText="1"/>
    </xf>
    <xf numFmtId="4" fontId="6" fillId="6" borderId="33" xfId="0" applyNumberFormat="1" applyFont="1" applyFill="1" applyBorder="1" applyAlignment="1">
      <alignment horizontal="left" vertical="center" wrapText="1"/>
    </xf>
    <xf numFmtId="4" fontId="6" fillId="9" borderId="35" xfId="0" applyNumberFormat="1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left" vertical="center" wrapText="1"/>
    </xf>
    <xf numFmtId="4" fontId="7" fillId="0" borderId="33" xfId="0" applyNumberFormat="1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vertical="center"/>
    </xf>
    <xf numFmtId="4" fontId="31" fillId="0" borderId="110" xfId="0" applyNumberFormat="1" applyFont="1" applyBorder="1" applyAlignment="1" applyProtection="1">
      <alignment horizontal="justify" vertical="center"/>
      <protection locked="0"/>
    </xf>
    <xf numFmtId="4" fontId="31" fillId="0" borderId="79" xfId="0" applyNumberFormat="1" applyFont="1" applyBorder="1" applyAlignment="1" applyProtection="1">
      <alignment horizontal="justify" vertical="center"/>
      <protection locked="0"/>
    </xf>
    <xf numFmtId="4" fontId="6" fillId="0" borderId="120" xfId="0" applyNumberFormat="1" applyFont="1" applyBorder="1" applyAlignment="1" applyProtection="1">
      <alignment horizontal="justify" vertical="center"/>
      <protection locked="0"/>
    </xf>
    <xf numFmtId="4" fontId="6" fillId="0" borderId="104" xfId="0" applyNumberFormat="1" applyFont="1" applyBorder="1" applyAlignment="1" applyProtection="1">
      <alignment horizontal="justify" vertical="center"/>
      <protection locked="0"/>
    </xf>
    <xf numFmtId="4" fontId="6" fillId="0" borderId="110" xfId="0" applyNumberFormat="1" applyFont="1" applyBorder="1" applyAlignment="1" applyProtection="1">
      <alignment horizontal="justify" vertical="center"/>
      <protection locked="0"/>
    </xf>
    <xf numFmtId="4" fontId="6" fillId="0" borderId="79" xfId="0" applyNumberFormat="1" applyFont="1" applyBorder="1" applyAlignment="1" applyProtection="1">
      <alignment horizontal="justify" vertical="center"/>
      <protection locked="0"/>
    </xf>
    <xf numFmtId="4" fontId="7" fillId="6" borderId="33" xfId="0" applyNumberFormat="1" applyFont="1" applyFill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4" fontId="7" fillId="0" borderId="35" xfId="0" applyNumberFormat="1" applyFont="1" applyFill="1" applyBorder="1" applyAlignment="1">
      <alignment horizontal="center" vertical="center"/>
    </xf>
    <xf numFmtId="4" fontId="6" fillId="0" borderId="85" xfId="0" applyNumberFormat="1" applyFont="1" applyBorder="1" applyAlignment="1" applyProtection="1">
      <alignment horizontal="justify" vertical="center"/>
      <protection locked="0"/>
    </xf>
    <xf numFmtId="4" fontId="6" fillId="0" borderId="77" xfId="0" applyNumberFormat="1" applyFont="1" applyBorder="1" applyAlignment="1" applyProtection="1">
      <alignment horizontal="justify" vertical="center"/>
      <protection locked="0"/>
    </xf>
    <xf numFmtId="4" fontId="7" fillId="0" borderId="33" xfId="0" applyNumberFormat="1" applyFont="1" applyFill="1" applyBorder="1" applyAlignment="1" applyProtection="1">
      <alignment vertical="center" wrapText="1"/>
      <protection locked="0"/>
    </xf>
    <xf numFmtId="0" fontId="21" fillId="0" borderId="35" xfId="0" applyFont="1" applyBorder="1" applyAlignment="1">
      <alignment vertical="center"/>
    </xf>
    <xf numFmtId="4" fontId="6" fillId="0" borderId="116" xfId="0" applyNumberFormat="1" applyFont="1" applyBorder="1" applyAlignment="1" applyProtection="1">
      <alignment horizontal="justify" vertical="center"/>
      <protection locked="0"/>
    </xf>
    <xf numFmtId="4" fontId="6" fillId="0" borderId="83" xfId="0" applyNumberFormat="1" applyFont="1" applyBorder="1" applyAlignment="1" applyProtection="1">
      <alignment horizontal="justify" vertical="center"/>
      <protection locked="0"/>
    </xf>
    <xf numFmtId="4" fontId="6" fillId="9" borderId="33" xfId="0" applyNumberFormat="1" applyFont="1" applyFill="1" applyBorder="1" applyAlignment="1" applyProtection="1">
      <alignment horizontal="justify" vertical="center"/>
      <protection locked="0"/>
    </xf>
    <xf numFmtId="4" fontId="6" fillId="9" borderId="35" xfId="0" applyNumberFormat="1" applyFont="1" applyFill="1" applyBorder="1" applyAlignment="1" applyProtection="1">
      <alignment horizontal="justify" vertical="center"/>
      <protection locked="0"/>
    </xf>
    <xf numFmtId="4" fontId="7" fillId="0" borderId="33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35" xfId="0" applyFont="1" applyFill="1" applyBorder="1" applyAlignment="1">
      <alignment horizontal="left" vertical="center"/>
    </xf>
    <xf numFmtId="4" fontId="31" fillId="0" borderId="85" xfId="0" applyNumberFormat="1" applyFont="1" applyFill="1" applyBorder="1" applyAlignment="1" applyProtection="1">
      <alignment horizontal="left" vertical="center" wrapText="1"/>
      <protection locked="0"/>
    </xf>
    <xf numFmtId="4" fontId="7" fillId="0" borderId="0" xfId="0" applyNumberFormat="1" applyFont="1" applyBorder="1" applyAlignment="1" applyProtection="1">
      <alignment horizontal="left" vertical="center"/>
      <protection locked="0"/>
    </xf>
    <xf numFmtId="4" fontId="8" fillId="0" borderId="110" xfId="0" applyNumberFormat="1" applyFont="1" applyFill="1" applyBorder="1" applyAlignment="1" applyProtection="1">
      <alignment horizontal="left" vertical="center"/>
      <protection locked="0"/>
    </xf>
    <xf numFmtId="4" fontId="8" fillId="0" borderId="79" xfId="0" applyNumberFormat="1" applyFont="1" applyFill="1" applyBorder="1" applyAlignment="1" applyProtection="1">
      <alignment horizontal="left" vertical="center"/>
      <protection locked="0"/>
    </xf>
    <xf numFmtId="4" fontId="5" fillId="0" borderId="110" xfId="0" applyNumberFormat="1" applyFont="1" applyBorder="1" applyAlignment="1" applyProtection="1">
      <alignment horizontal="left" vertical="center"/>
      <protection locked="0"/>
    </xf>
    <xf numFmtId="4" fontId="5" fillId="0" borderId="79" xfId="0" applyNumberFormat="1" applyFont="1" applyBorder="1" applyAlignment="1" applyProtection="1">
      <alignment horizontal="left" vertical="center"/>
      <protection locked="0"/>
    </xf>
    <xf numFmtId="4" fontId="5" fillId="0" borderId="110" xfId="0" applyNumberFormat="1" applyFont="1" applyFill="1" applyBorder="1" applyAlignment="1" applyProtection="1">
      <alignment horizontal="left" vertical="center" wrapText="1"/>
      <protection locked="0"/>
    </xf>
    <xf numFmtId="4" fontId="5" fillId="0" borderId="79" xfId="0" applyNumberFormat="1" applyFont="1" applyFill="1" applyBorder="1" applyAlignment="1" applyProtection="1">
      <alignment horizontal="left" vertical="center" wrapText="1"/>
      <protection locked="0"/>
    </xf>
    <xf numFmtId="4" fontId="5" fillId="0" borderId="110" xfId="0" applyNumberFormat="1" applyFont="1" applyFill="1" applyBorder="1" applyAlignment="1" applyProtection="1">
      <alignment horizontal="left" vertical="center"/>
      <protection locked="0"/>
    </xf>
    <xf numFmtId="4" fontId="5" fillId="0" borderId="79" xfId="0" applyNumberFormat="1" applyFont="1" applyFill="1" applyBorder="1" applyAlignment="1" applyProtection="1">
      <alignment horizontal="left" vertical="center"/>
      <protection locked="0"/>
    </xf>
    <xf numFmtId="0" fontId="21" fillId="0" borderId="35" xfId="0" applyFont="1" applyFill="1" applyBorder="1" applyAlignment="1">
      <alignment vertical="center" wrapText="1"/>
    </xf>
    <xf numFmtId="4" fontId="5" fillId="0" borderId="0" xfId="0" applyNumberFormat="1" applyFont="1" applyAlignment="1">
      <alignment vertical="center"/>
    </xf>
    <xf numFmtId="4" fontId="6" fillId="6" borderId="33" xfId="0" applyNumberFormat="1" applyFont="1" applyFill="1" applyBorder="1" applyAlignment="1" applyProtection="1">
      <alignment horizontal="left" vertical="center"/>
      <protection locked="0"/>
    </xf>
    <xf numFmtId="4" fontId="6" fillId="6" borderId="35" xfId="0" applyNumberFormat="1" applyFont="1" applyFill="1" applyBorder="1" applyAlignment="1" applyProtection="1">
      <alignment horizontal="left" vertical="center"/>
      <protection locked="0"/>
    </xf>
    <xf numFmtId="4" fontId="5" fillId="0" borderId="116" xfId="0" applyNumberFormat="1" applyFont="1" applyBorder="1" applyAlignment="1" applyProtection="1">
      <alignment horizontal="left" vertical="center"/>
      <protection locked="0"/>
    </xf>
    <xf numFmtId="4" fontId="5" fillId="0" borderId="83" xfId="0" applyNumberFormat="1" applyFont="1" applyBorder="1" applyAlignment="1" applyProtection="1">
      <alignment horizontal="left" vertical="center"/>
      <protection locked="0"/>
    </xf>
    <xf numFmtId="4" fontId="31" fillId="0" borderId="110" xfId="0" applyNumberFormat="1" applyFont="1" applyFill="1" applyBorder="1" applyAlignment="1" applyProtection="1">
      <alignment vertical="center"/>
      <protection locked="0"/>
    </xf>
    <xf numFmtId="4" fontId="31" fillId="0" borderId="79" xfId="0" applyNumberFormat="1" applyFont="1" applyFill="1" applyBorder="1" applyAlignment="1" applyProtection="1">
      <alignment vertical="center"/>
      <protection locked="0"/>
    </xf>
    <xf numFmtId="4" fontId="31" fillId="0" borderId="79" xfId="0" applyNumberFormat="1" applyFont="1" applyFill="1" applyBorder="1" applyAlignment="1" applyProtection="1">
      <alignment vertical="center" wrapText="1"/>
      <protection locked="0"/>
    </xf>
    <xf numFmtId="4" fontId="5" fillId="0" borderId="116" xfId="0" applyNumberFormat="1" applyFont="1" applyFill="1" applyBorder="1" applyAlignment="1" applyProtection="1">
      <alignment horizontal="left" vertical="center" wrapText="1"/>
      <protection locked="0"/>
    </xf>
    <xf numFmtId="4" fontId="5" fillId="0" borderId="83" xfId="0" applyNumberFormat="1" applyFont="1" applyFill="1" applyBorder="1" applyAlignment="1" applyProtection="1">
      <alignment horizontal="left" vertical="center" wrapText="1"/>
      <protection locked="0"/>
    </xf>
    <xf numFmtId="4" fontId="7" fillId="9" borderId="33" xfId="0" applyNumberFormat="1" applyFont="1" applyFill="1" applyBorder="1" applyAlignment="1" applyProtection="1">
      <alignment vertical="center"/>
      <protection locked="0"/>
    </xf>
    <xf numFmtId="4" fontId="7" fillId="9" borderId="35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Fill="1" applyAlignment="1" applyProtection="1">
      <alignment horizontal="center" vertical="center" wrapText="1"/>
      <protection locked="0"/>
    </xf>
    <xf numFmtId="4" fontId="6" fillId="0" borderId="33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3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85" xfId="0" applyNumberFormat="1" applyFont="1" applyFill="1" applyBorder="1" applyAlignment="1" applyProtection="1">
      <alignment vertical="center"/>
      <protection locked="0"/>
    </xf>
    <xf numFmtId="4" fontId="6" fillId="0" borderId="77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Fill="1" applyAlignment="1">
      <alignment horizontal="left" vertical="center" wrapText="1"/>
    </xf>
    <xf numFmtId="4" fontId="7" fillId="0" borderId="33" xfId="0" applyNumberFormat="1" applyFont="1" applyFill="1" applyBorder="1" applyAlignment="1">
      <alignment horizontal="left" vertical="center"/>
    </xf>
    <xf numFmtId="4" fontId="7" fillId="0" borderId="35" xfId="0" applyNumberFormat="1" applyFont="1" applyFill="1" applyBorder="1" applyAlignment="1">
      <alignment horizontal="left" vertical="center"/>
    </xf>
    <xf numFmtId="4" fontId="5" fillId="0" borderId="110" xfId="0" applyNumberFormat="1" applyFont="1" applyBorder="1" applyAlignment="1" applyProtection="1">
      <alignment horizontal="justify" vertical="center"/>
      <protection locked="0"/>
    </xf>
    <xf numFmtId="4" fontId="5" fillId="0" borderId="79" xfId="0" applyNumberFormat="1" applyFont="1" applyBorder="1" applyAlignment="1" applyProtection="1">
      <alignment horizontal="justify" vertical="center"/>
      <protection locked="0"/>
    </xf>
    <xf numFmtId="4" fontId="6" fillId="0" borderId="110" xfId="0" applyNumberFormat="1" applyFont="1" applyFill="1" applyBorder="1" applyAlignment="1" applyProtection="1">
      <alignment vertical="center"/>
      <protection locked="0"/>
    </xf>
    <xf numFmtId="4" fontId="6" fillId="0" borderId="79" xfId="0" applyNumberFormat="1" applyFont="1" applyFill="1" applyBorder="1" applyAlignment="1" applyProtection="1">
      <alignment vertical="center"/>
      <protection locked="0"/>
    </xf>
    <xf numFmtId="4" fontId="31" fillId="0" borderId="110" xfId="0" applyNumberFormat="1" applyFont="1" applyFill="1" applyBorder="1" applyAlignment="1" applyProtection="1">
      <alignment horizontal="left" vertical="center"/>
      <protection locked="0"/>
    </xf>
    <xf numFmtId="4" fontId="31" fillId="0" borderId="79" xfId="0" applyNumberFormat="1" applyFont="1" applyFill="1" applyBorder="1" applyAlignment="1" applyProtection="1">
      <alignment horizontal="left" vertical="center"/>
      <protection locked="0"/>
    </xf>
    <xf numFmtId="4" fontId="31" fillId="0" borderId="116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83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35" xfId="0" applyFont="1" applyFill="1" applyBorder="1" applyAlignment="1">
      <alignment horizontal="center" vertical="center" wrapText="1"/>
    </xf>
    <xf numFmtId="4" fontId="5" fillId="0" borderId="33" xfId="0" applyNumberFormat="1" applyFont="1" applyBorder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4" fontId="7" fillId="0" borderId="0" xfId="0" applyNumberFormat="1" applyFont="1" applyFill="1" applyAlignment="1" applyProtection="1">
      <alignment horizontal="left" vertical="center" wrapText="1"/>
      <protection locked="0"/>
    </xf>
    <xf numFmtId="4" fontId="6" fillId="6" borderId="58" xfId="0" applyNumberFormat="1" applyFont="1" applyFill="1" applyBorder="1" applyAlignment="1" applyProtection="1">
      <alignment horizontal="center" vertical="center" wrapText="1"/>
      <protection locked="0"/>
    </xf>
    <xf numFmtId="4" fontId="6" fillId="6" borderId="9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34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34" xfId="0" applyFont="1" applyFill="1" applyBorder="1" applyAlignment="1">
      <alignment horizontal="center" vertical="center" wrapText="1"/>
    </xf>
    <xf numFmtId="4" fontId="5" fillId="6" borderId="33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34" xfId="0" applyFont="1" applyBorder="1" applyAlignment="1">
      <alignment horizontal="right" vertical="center" wrapText="1"/>
    </xf>
    <xf numFmtId="0" fontId="21" fillId="0" borderId="35" xfId="0" applyFont="1" applyBorder="1" applyAlignment="1">
      <alignment horizontal="right" vertical="center" wrapText="1"/>
    </xf>
    <xf numFmtId="4" fontId="6" fillId="6" borderId="33" xfId="0" applyNumberFormat="1" applyFont="1" applyFill="1" applyBorder="1" applyAlignment="1" applyProtection="1">
      <alignment horizontal="right" vertical="center" wrapText="1"/>
    </xf>
    <xf numFmtId="4" fontId="31" fillId="0" borderId="79" xfId="0" applyNumberFormat="1" applyFont="1" applyFill="1" applyBorder="1" applyAlignment="1" applyProtection="1">
      <alignment horizontal="left" vertical="center" wrapText="1"/>
      <protection locked="0"/>
    </xf>
    <xf numFmtId="4" fontId="5" fillId="0" borderId="110" xfId="0" applyNumberFormat="1" applyFont="1" applyBorder="1" applyAlignment="1" applyProtection="1">
      <alignment horizontal="left" vertical="center" wrapText="1"/>
      <protection locked="0"/>
    </xf>
    <xf numFmtId="4" fontId="5" fillId="0" borderId="79" xfId="0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center" wrapText="1"/>
    </xf>
    <xf numFmtId="4" fontId="6" fillId="0" borderId="85" xfId="0" applyNumberFormat="1" applyFont="1" applyBorder="1" applyAlignment="1" applyProtection="1">
      <alignment horizontal="left" vertical="center" wrapText="1"/>
      <protection locked="0"/>
    </xf>
    <xf numFmtId="4" fontId="6" fillId="0" borderId="77" xfId="0" applyNumberFormat="1" applyFont="1" applyBorder="1" applyAlignment="1" applyProtection="1">
      <alignment horizontal="left" vertical="center" wrapText="1"/>
      <protection locked="0"/>
    </xf>
    <xf numFmtId="4" fontId="6" fillId="0" borderId="110" xfId="0" applyNumberFormat="1" applyFont="1" applyBorder="1" applyAlignment="1" applyProtection="1">
      <alignment horizontal="left" vertical="center" wrapText="1"/>
      <protection locked="0"/>
    </xf>
    <xf numFmtId="4" fontId="6" fillId="0" borderId="79" xfId="0" applyNumberFormat="1" applyFont="1" applyBorder="1" applyAlignment="1" applyProtection="1">
      <alignment horizontal="left" vertical="center" wrapText="1"/>
      <protection locked="0"/>
    </xf>
    <xf numFmtId="4" fontId="6" fillId="0" borderId="110" xfId="0" applyNumberFormat="1" applyFont="1" applyFill="1" applyBorder="1" applyAlignment="1" applyProtection="1">
      <alignment horizontal="left" vertical="center" wrapText="1"/>
      <protection locked="0"/>
    </xf>
    <xf numFmtId="4" fontId="6" fillId="0" borderId="79" xfId="0" applyNumberFormat="1" applyFont="1" applyFill="1" applyBorder="1" applyAlignment="1" applyProtection="1">
      <alignment horizontal="left" vertical="center" wrapText="1"/>
      <protection locked="0"/>
    </xf>
    <xf numFmtId="4" fontId="8" fillId="0" borderId="0" xfId="0" applyNumberFormat="1" applyFont="1" applyFill="1" applyBorder="1" applyAlignment="1">
      <alignment horizontal="center" vertical="center" wrapText="1"/>
    </xf>
    <xf numFmtId="4" fontId="7" fillId="0" borderId="35" xfId="0" applyNumberFormat="1" applyFont="1" applyFill="1" applyBorder="1" applyAlignment="1">
      <alignment horizontal="center" vertical="center" wrapText="1"/>
    </xf>
    <xf numFmtId="4" fontId="8" fillId="0" borderId="85" xfId="0" applyNumberFormat="1" applyFont="1" applyFill="1" applyBorder="1" applyAlignment="1">
      <alignment vertical="center" wrapText="1"/>
    </xf>
    <xf numFmtId="4" fontId="8" fillId="0" borderId="77" xfId="0" applyNumberFormat="1" applyFont="1" applyFill="1" applyBorder="1" applyAlignment="1">
      <alignment vertical="center" wrapText="1"/>
    </xf>
    <xf numFmtId="4" fontId="8" fillId="0" borderId="120" xfId="0" applyNumberFormat="1" applyFont="1" applyFill="1" applyBorder="1" applyAlignment="1">
      <alignment vertical="center" wrapText="1"/>
    </xf>
    <xf numFmtId="4" fontId="8" fillId="0" borderId="104" xfId="0" applyNumberFormat="1" applyFont="1" applyFill="1" applyBorder="1" applyAlignment="1">
      <alignment vertical="center" wrapText="1"/>
    </xf>
    <xf numFmtId="4" fontId="8" fillId="0" borderId="33" xfId="0" applyNumberFormat="1" applyFont="1" applyFill="1" applyBorder="1" applyAlignment="1">
      <alignment vertical="center" wrapText="1"/>
    </xf>
    <xf numFmtId="4" fontId="8" fillId="0" borderId="34" xfId="0" applyNumberFormat="1" applyFont="1" applyFill="1" applyBorder="1" applyAlignment="1">
      <alignment vertical="center" wrapText="1"/>
    </xf>
    <xf numFmtId="0" fontId="21" fillId="0" borderId="34" xfId="0" applyFont="1" applyBorder="1" applyAlignment="1">
      <alignment vertical="center" wrapText="1"/>
    </xf>
    <xf numFmtId="4" fontId="8" fillId="0" borderId="112" xfId="0" applyNumberFormat="1" applyFont="1" applyFill="1" applyBorder="1" applyAlignment="1">
      <alignment vertical="center" wrapText="1"/>
    </xf>
    <xf numFmtId="4" fontId="8" fillId="0" borderId="89" xfId="0" applyNumberFormat="1" applyFont="1" applyFill="1" applyBorder="1" applyAlignment="1">
      <alignment vertical="center" wrapText="1"/>
    </xf>
    <xf numFmtId="4" fontId="6" fillId="0" borderId="116" xfId="0" applyNumberFormat="1" applyFont="1" applyBorder="1" applyAlignment="1" applyProtection="1">
      <alignment horizontal="left" vertical="center" wrapText="1"/>
      <protection locked="0"/>
    </xf>
    <xf numFmtId="4" fontId="6" fillId="0" borderId="83" xfId="0" applyNumberFormat="1" applyFont="1" applyBorder="1" applyAlignment="1" applyProtection="1">
      <alignment horizontal="left" vertical="center" wrapText="1"/>
      <protection locked="0"/>
    </xf>
    <xf numFmtId="4" fontId="6" fillId="9" borderId="33" xfId="0" applyNumberFormat="1" applyFont="1" applyFill="1" applyBorder="1" applyAlignment="1" applyProtection="1">
      <alignment horizontal="justify" vertical="center" wrapText="1"/>
      <protection locked="0"/>
    </xf>
    <xf numFmtId="4" fontId="6" fillId="9" borderId="35" xfId="0" applyNumberFormat="1" applyFont="1" applyFill="1" applyBorder="1" applyAlignment="1" applyProtection="1">
      <alignment horizontal="justify" vertical="center" wrapText="1"/>
      <protection locked="0"/>
    </xf>
    <xf numFmtId="4" fontId="6" fillId="0" borderId="33" xfId="0" applyNumberFormat="1" applyFont="1" applyFill="1" applyBorder="1" applyAlignment="1">
      <alignment horizontal="center" vertical="center"/>
    </xf>
    <xf numFmtId="4" fontId="6" fillId="0" borderId="35" xfId="0" applyNumberFormat="1" applyFont="1" applyFill="1" applyBorder="1" applyAlignment="1">
      <alignment horizontal="center" vertical="center"/>
    </xf>
    <xf numFmtId="4" fontId="6" fillId="0" borderId="33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center" wrapText="1"/>
    </xf>
    <xf numFmtId="4" fontId="6" fillId="6" borderId="109" xfId="0" applyNumberFormat="1" applyFont="1" applyFill="1" applyBorder="1" applyAlignment="1">
      <alignment horizontal="center" vertical="center"/>
    </xf>
    <xf numFmtId="4" fontId="6" fillId="6" borderId="32" xfId="0" applyNumberFormat="1" applyFont="1" applyFill="1" applyBorder="1" applyAlignment="1">
      <alignment horizontal="center" vertical="center"/>
    </xf>
    <xf numFmtId="4" fontId="6" fillId="6" borderId="33" xfId="0" applyNumberFormat="1" applyFont="1" applyFill="1" applyBorder="1" applyAlignment="1">
      <alignment horizontal="center" vertical="center"/>
    </xf>
    <xf numFmtId="4" fontId="6" fillId="6" borderId="35" xfId="0" applyNumberFormat="1" applyFont="1" applyFill="1" applyBorder="1" applyAlignment="1">
      <alignment horizontal="center" vertical="center"/>
    </xf>
    <xf numFmtId="4" fontId="5" fillId="0" borderId="33" xfId="0" applyNumberFormat="1" applyFont="1" applyBorder="1" applyAlignment="1">
      <alignment horizontal="right" vertical="center"/>
    </xf>
    <xf numFmtId="4" fontId="5" fillId="0" borderId="35" xfId="0" applyNumberFormat="1" applyFont="1" applyBorder="1" applyAlignment="1">
      <alignment horizontal="right" vertical="center"/>
    </xf>
    <xf numFmtId="4" fontId="5" fillId="0" borderId="109" xfId="0" applyNumberFormat="1" applyFont="1" applyBorder="1" applyAlignment="1">
      <alignment horizontal="right" vertical="center"/>
    </xf>
    <xf numFmtId="4" fontId="5" fillId="0" borderId="32" xfId="0" applyNumberFormat="1" applyFont="1" applyBorder="1" applyAlignment="1">
      <alignment horizontal="right" vertical="center"/>
    </xf>
    <xf numFmtId="4" fontId="8" fillId="0" borderId="116" xfId="0" applyNumberFormat="1" applyFont="1" applyFill="1" applyBorder="1" applyAlignment="1">
      <alignment vertical="center" wrapText="1"/>
    </xf>
    <xf numFmtId="4" fontId="8" fillId="0" borderId="83" xfId="0" applyNumberFormat="1" applyFont="1" applyFill="1" applyBorder="1" applyAlignment="1">
      <alignment vertical="center" wrapText="1"/>
    </xf>
    <xf numFmtId="4" fontId="6" fillId="0" borderId="33" xfId="0" applyNumberFormat="1" applyFont="1" applyFill="1" applyBorder="1" applyAlignment="1">
      <alignment horizontal="left" vertical="center" wrapText="1"/>
    </xf>
    <xf numFmtId="0" fontId="21" fillId="0" borderId="34" xfId="0" applyFont="1" applyFill="1" applyBorder="1" applyAlignment="1">
      <alignment horizontal="left" vertical="center" wrapText="1"/>
    </xf>
    <xf numFmtId="0" fontId="21" fillId="0" borderId="34" xfId="0" applyFont="1" applyFill="1" applyBorder="1" applyAlignment="1">
      <alignment vertical="center"/>
    </xf>
    <xf numFmtId="4" fontId="5" fillId="0" borderId="110" xfId="0" applyNumberFormat="1" applyFont="1" applyFill="1" applyBorder="1" applyAlignment="1" applyProtection="1">
      <alignment vertical="center" wrapText="1"/>
      <protection locked="0"/>
    </xf>
    <xf numFmtId="4" fontId="5" fillId="0" borderId="111" xfId="0" applyNumberFormat="1" applyFont="1" applyFill="1" applyBorder="1" applyAlignment="1" applyProtection="1">
      <alignment vertical="center" wrapText="1"/>
      <protection locked="0"/>
    </xf>
    <xf numFmtId="4" fontId="5" fillId="0" borderId="79" xfId="0" applyNumberFormat="1" applyFont="1" applyFill="1" applyBorder="1" applyAlignment="1" applyProtection="1">
      <alignment vertical="center" wrapText="1"/>
      <protection locked="0"/>
    </xf>
    <xf numFmtId="4" fontId="5" fillId="0" borderId="116" xfId="0" applyNumberFormat="1" applyFont="1" applyFill="1" applyBorder="1" applyAlignment="1" applyProtection="1">
      <alignment vertical="center" wrapText="1"/>
      <protection locked="0"/>
    </xf>
    <xf numFmtId="4" fontId="5" fillId="0" borderId="121" xfId="0" applyNumberFormat="1" applyFont="1" applyFill="1" applyBorder="1" applyAlignment="1" applyProtection="1">
      <alignment vertical="center" wrapText="1"/>
      <protection locked="0"/>
    </xf>
    <xf numFmtId="4" fontId="5" fillId="0" borderId="83" xfId="0" applyNumberFormat="1" applyFont="1" applyFill="1" applyBorder="1" applyAlignment="1" applyProtection="1">
      <alignment vertical="center" wrapText="1"/>
      <protection locked="0"/>
    </xf>
    <xf numFmtId="4" fontId="7" fillId="0" borderId="34" xfId="0" applyNumberFormat="1" applyFont="1" applyFill="1" applyBorder="1" applyAlignment="1" applyProtection="1">
      <alignment vertical="center" wrapText="1"/>
      <protection locked="0"/>
    </xf>
    <xf numFmtId="4" fontId="7" fillId="0" borderId="35" xfId="0" applyNumberFormat="1" applyFont="1" applyFill="1" applyBorder="1" applyAlignment="1" applyProtection="1">
      <alignment vertical="center" wrapText="1"/>
      <protection locked="0"/>
    </xf>
    <xf numFmtId="4" fontId="7" fillId="0" borderId="33" xfId="0" applyNumberFormat="1" applyFont="1" applyBorder="1" applyAlignment="1" applyProtection="1">
      <alignment horizontal="left" vertical="center" wrapText="1"/>
      <protection locked="0"/>
    </xf>
    <xf numFmtId="4" fontId="7" fillId="0" borderId="34" xfId="0" applyNumberFormat="1" applyFont="1" applyBorder="1" applyAlignment="1" applyProtection="1">
      <alignment horizontal="left" vertical="center" wrapText="1"/>
      <protection locked="0"/>
    </xf>
    <xf numFmtId="4" fontId="7" fillId="0" borderId="35" xfId="0" applyNumberFormat="1" applyFont="1" applyBorder="1" applyAlignment="1" applyProtection="1">
      <alignment horizontal="left" vertical="center" wrapText="1"/>
      <protection locked="0"/>
    </xf>
    <xf numFmtId="4" fontId="5" fillId="0" borderId="85" xfId="0" applyNumberFormat="1" applyFont="1" applyFill="1" applyBorder="1" applyAlignment="1" applyProtection="1">
      <alignment vertical="center"/>
      <protection locked="0"/>
    </xf>
    <xf numFmtId="4" fontId="5" fillId="0" borderId="86" xfId="0" applyNumberFormat="1" applyFont="1" applyFill="1" applyBorder="1" applyAlignment="1" applyProtection="1">
      <alignment vertical="center"/>
      <protection locked="0"/>
    </xf>
    <xf numFmtId="4" fontId="5" fillId="0" borderId="77" xfId="0" applyNumberFormat="1" applyFont="1" applyFill="1" applyBorder="1" applyAlignment="1" applyProtection="1">
      <alignment vertical="center"/>
      <protection locked="0"/>
    </xf>
    <xf numFmtId="4" fontId="5" fillId="0" borderId="110" xfId="0" applyNumberFormat="1" applyFont="1" applyFill="1" applyBorder="1" applyAlignment="1" applyProtection="1">
      <alignment vertical="center"/>
      <protection locked="0"/>
    </xf>
    <xf numFmtId="4" fontId="5" fillId="0" borderId="111" xfId="0" applyNumberFormat="1" applyFont="1" applyFill="1" applyBorder="1" applyAlignment="1" applyProtection="1">
      <alignment vertical="center"/>
      <protection locked="0"/>
    </xf>
    <xf numFmtId="4" fontId="5" fillId="0" borderId="79" xfId="0" applyNumberFormat="1" applyFont="1" applyFill="1" applyBorder="1" applyAlignment="1" applyProtection="1">
      <alignment vertical="center"/>
      <protection locked="0"/>
    </xf>
    <xf numFmtId="4" fontId="8" fillId="0" borderId="110" xfId="0" applyNumberFormat="1" applyFont="1" applyFill="1" applyBorder="1" applyAlignment="1" applyProtection="1">
      <alignment vertical="center"/>
      <protection locked="0"/>
    </xf>
    <xf numFmtId="4" fontId="8" fillId="0" borderId="111" xfId="0" applyNumberFormat="1" applyFont="1" applyFill="1" applyBorder="1" applyAlignment="1" applyProtection="1">
      <alignment vertical="center"/>
      <protection locked="0"/>
    </xf>
    <xf numFmtId="4" fontId="8" fillId="0" borderId="79" xfId="0" applyNumberFormat="1" applyFont="1" applyFill="1" applyBorder="1" applyAlignment="1" applyProtection="1">
      <alignment vertical="center"/>
      <protection locked="0"/>
    </xf>
    <xf numFmtId="4" fontId="31" fillId="0" borderId="110" xfId="0" applyNumberFormat="1" applyFont="1" applyFill="1" applyBorder="1" applyAlignment="1" applyProtection="1">
      <alignment horizontal="left" vertical="center" indent="1"/>
      <protection locked="0"/>
    </xf>
    <xf numFmtId="4" fontId="31" fillId="0" borderId="111" xfId="0" applyNumberFormat="1" applyFont="1" applyFill="1" applyBorder="1" applyAlignment="1" applyProtection="1">
      <alignment horizontal="left" vertical="center" indent="1"/>
      <protection locked="0"/>
    </xf>
    <xf numFmtId="4" fontId="31" fillId="0" borderId="79" xfId="0" applyNumberFormat="1" applyFont="1" applyFill="1" applyBorder="1" applyAlignment="1" applyProtection="1">
      <alignment horizontal="left" vertical="center" indent="1"/>
      <protection locked="0"/>
    </xf>
    <xf numFmtId="4" fontId="7" fillId="0" borderId="34" xfId="0" applyNumberFormat="1" applyFont="1" applyFill="1" applyBorder="1" applyAlignment="1" applyProtection="1">
      <alignment horizontal="left" vertical="center" wrapText="1"/>
      <protection locked="0"/>
    </xf>
    <xf numFmtId="4" fontId="7" fillId="0" borderId="35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116" xfId="0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121" xfId="0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83" xfId="0" applyNumberFormat="1" applyFont="1" applyFill="1" applyBorder="1" applyAlignment="1" applyProtection="1">
      <alignment horizontal="left" vertical="center" wrapText="1" indent="1"/>
      <protection locked="0"/>
    </xf>
    <xf numFmtId="4" fontId="6" fillId="6" borderId="33" xfId="0" applyNumberFormat="1" applyFont="1" applyFill="1" applyBorder="1" applyAlignment="1" applyProtection="1">
      <alignment vertical="center"/>
      <protection locked="0"/>
    </xf>
    <xf numFmtId="4" fontId="6" fillId="6" borderId="34" xfId="0" applyNumberFormat="1" applyFont="1" applyFill="1" applyBorder="1" applyAlignment="1" applyProtection="1">
      <alignment vertical="center"/>
      <protection locked="0"/>
    </xf>
    <xf numFmtId="4" fontId="6" fillId="6" borderId="35" xfId="0" applyNumberFormat="1" applyFont="1" applyFill="1" applyBorder="1" applyAlignment="1" applyProtection="1">
      <alignment vertical="center"/>
      <protection locked="0"/>
    </xf>
    <xf numFmtId="4" fontId="6" fillId="0" borderId="36" xfId="0" applyNumberFormat="1" applyFont="1" applyFill="1" applyBorder="1" applyAlignment="1" applyProtection="1">
      <alignment horizontal="center" vertical="center"/>
      <protection locked="0"/>
    </xf>
    <xf numFmtId="4" fontId="6" fillId="0" borderId="108" xfId="0" applyNumberFormat="1" applyFont="1" applyFill="1" applyBorder="1" applyAlignment="1" applyProtection="1">
      <alignment horizontal="center" vertical="center"/>
      <protection locked="0"/>
    </xf>
    <xf numFmtId="4" fontId="7" fillId="0" borderId="9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90" xfId="0" applyFont="1" applyFill="1" applyBorder="1" applyAlignment="1">
      <alignment horizontal="center" vertical="center" wrapText="1"/>
    </xf>
    <xf numFmtId="0" fontId="21" fillId="0" borderId="109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4" fontId="31" fillId="0" borderId="110" xfId="0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111" xfId="0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79" xfId="0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112" xfId="0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113" xfId="0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89" xfId="0" applyNumberFormat="1" applyFont="1" applyFill="1" applyBorder="1" applyAlignment="1" applyProtection="1">
      <alignment horizontal="left" vertical="center" wrapText="1" indent="1"/>
      <protection locked="0"/>
    </xf>
    <xf numFmtId="4" fontId="5" fillId="0" borderId="116" xfId="0" applyNumberFormat="1" applyFont="1" applyFill="1" applyBorder="1" applyAlignment="1" applyProtection="1">
      <alignment horizontal="left" vertical="center"/>
      <protection locked="0"/>
    </xf>
    <xf numFmtId="4" fontId="5" fillId="0" borderId="83" xfId="0" applyNumberFormat="1" applyFont="1" applyFill="1" applyBorder="1" applyAlignment="1" applyProtection="1">
      <alignment horizontal="left" vertical="center"/>
      <protection locked="0"/>
    </xf>
    <xf numFmtId="4" fontId="6" fillId="9" borderId="33" xfId="0" applyNumberFormat="1" applyFont="1" applyFill="1" applyBorder="1" applyAlignment="1" applyProtection="1">
      <alignment horizontal="left" vertical="center"/>
      <protection locked="0"/>
    </xf>
    <xf numFmtId="4" fontId="6" fillId="9" borderId="35" xfId="0" applyNumberFormat="1" applyFont="1" applyFill="1" applyBorder="1" applyAlignment="1" applyProtection="1">
      <alignment horizontal="left" vertical="center"/>
      <protection locked="0"/>
    </xf>
    <xf numFmtId="4" fontId="5" fillId="0" borderId="85" xfId="0" applyNumberFormat="1" applyFont="1" applyBorder="1" applyAlignment="1" applyProtection="1">
      <alignment horizontal="left" vertical="center"/>
      <protection locked="0"/>
    </xf>
    <xf numFmtId="4" fontId="5" fillId="0" borderId="77" xfId="0" applyNumberFormat="1" applyFont="1" applyBorder="1" applyAlignment="1" applyProtection="1">
      <alignment horizontal="left" vertical="center"/>
      <protection locked="0"/>
    </xf>
    <xf numFmtId="4" fontId="7" fillId="0" borderId="109" xfId="0" applyNumberFormat="1" applyFont="1" applyFill="1" applyBorder="1" applyAlignment="1" applyProtection="1">
      <alignment vertical="center"/>
      <protection locked="0"/>
    </xf>
    <xf numFmtId="4" fontId="7" fillId="0" borderId="31" xfId="0" applyNumberFormat="1" applyFont="1" applyFill="1" applyBorder="1" applyAlignment="1" applyProtection="1">
      <alignment vertical="center"/>
      <protection locked="0"/>
    </xf>
    <xf numFmtId="4" fontId="7" fillId="0" borderId="32" xfId="0" applyNumberFormat="1" applyFont="1" applyFill="1" applyBorder="1" applyAlignment="1" applyProtection="1">
      <alignment vertical="center"/>
      <protection locked="0"/>
    </xf>
    <xf numFmtId="4" fontId="26" fillId="0" borderId="85" xfId="0" applyNumberFormat="1" applyFont="1" applyFill="1" applyBorder="1" applyAlignment="1" applyProtection="1">
      <alignment vertical="center"/>
      <protection locked="0"/>
    </xf>
    <xf numFmtId="4" fontId="26" fillId="0" borderId="86" xfId="0" applyNumberFormat="1" applyFont="1" applyFill="1" applyBorder="1" applyAlignment="1" applyProtection="1">
      <alignment vertical="center"/>
      <protection locked="0"/>
    </xf>
    <xf numFmtId="4" fontId="26" fillId="0" borderId="77" xfId="0" applyNumberFormat="1" applyFont="1" applyFill="1" applyBorder="1" applyAlignment="1" applyProtection="1">
      <alignment vertical="center"/>
      <protection locked="0"/>
    </xf>
    <xf numFmtId="4" fontId="26" fillId="0" borderId="110" xfId="0" applyNumberFormat="1" applyFont="1" applyFill="1" applyBorder="1" applyAlignment="1" applyProtection="1">
      <alignment vertical="center"/>
      <protection locked="0"/>
    </xf>
    <xf numFmtId="4" fontId="26" fillId="0" borderId="111" xfId="0" applyNumberFormat="1" applyFont="1" applyFill="1" applyBorder="1" applyAlignment="1" applyProtection="1">
      <alignment vertical="center"/>
      <protection locked="0"/>
    </xf>
    <xf numFmtId="4" fontId="26" fillId="0" borderId="79" xfId="0" applyNumberFormat="1" applyFont="1" applyFill="1" applyBorder="1" applyAlignment="1" applyProtection="1">
      <alignment vertical="center"/>
      <protection locked="0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4" fontId="26" fillId="0" borderId="85" xfId="0" applyNumberFormat="1" applyFont="1" applyFill="1" applyBorder="1" applyAlignment="1" applyProtection="1">
      <alignment vertical="center" wrapText="1"/>
      <protection locked="0"/>
    </xf>
    <xf numFmtId="4" fontId="26" fillId="0" borderId="86" xfId="0" applyNumberFormat="1" applyFont="1" applyFill="1" applyBorder="1" applyAlignment="1" applyProtection="1">
      <alignment vertical="center" wrapText="1"/>
      <protection locked="0"/>
    </xf>
    <xf numFmtId="4" fontId="26" fillId="0" borderId="77" xfId="0" applyNumberFormat="1" applyFont="1" applyFill="1" applyBorder="1" applyAlignment="1" applyProtection="1">
      <alignment vertical="center" wrapText="1"/>
      <protection locked="0"/>
    </xf>
    <xf numFmtId="4" fontId="26" fillId="0" borderId="110" xfId="0" applyNumberFormat="1" applyFont="1" applyFill="1" applyBorder="1" applyAlignment="1" applyProtection="1">
      <alignment vertical="center" wrapText="1"/>
      <protection locked="0"/>
    </xf>
    <xf numFmtId="4" fontId="26" fillId="0" borderId="111" xfId="0" applyNumberFormat="1" applyFont="1" applyFill="1" applyBorder="1" applyAlignment="1" applyProtection="1">
      <alignment vertical="center" wrapText="1"/>
      <protection locked="0"/>
    </xf>
    <xf numFmtId="4" fontId="26" fillId="0" borderId="79" xfId="0" applyNumberFormat="1" applyFont="1" applyFill="1" applyBorder="1" applyAlignment="1" applyProtection="1">
      <alignment vertical="center" wrapText="1"/>
      <protection locked="0"/>
    </xf>
    <xf numFmtId="4" fontId="26" fillId="0" borderId="116" xfId="0" applyNumberFormat="1" applyFont="1" applyFill="1" applyBorder="1" applyAlignment="1" applyProtection="1">
      <alignment vertical="center" wrapText="1"/>
      <protection locked="0"/>
    </xf>
    <xf numFmtId="4" fontId="26" fillId="0" borderId="121" xfId="0" applyNumberFormat="1" applyFont="1" applyFill="1" applyBorder="1" applyAlignment="1" applyProtection="1">
      <alignment vertical="center" wrapText="1"/>
      <protection locked="0"/>
    </xf>
    <xf numFmtId="4" fontId="26" fillId="0" borderId="83" xfId="0" applyNumberFormat="1" applyFont="1" applyFill="1" applyBorder="1" applyAlignment="1" applyProtection="1">
      <alignment vertical="center" wrapText="1"/>
      <protection locked="0"/>
    </xf>
    <xf numFmtId="4" fontId="7" fillId="0" borderId="33" xfId="0" applyNumberFormat="1" applyFont="1" applyFill="1" applyBorder="1" applyAlignment="1" applyProtection="1">
      <alignment vertical="center"/>
      <protection locked="0"/>
    </xf>
    <xf numFmtId="4" fontId="7" fillId="0" borderId="34" xfId="0" applyNumberFormat="1" applyFont="1" applyFill="1" applyBorder="1" applyAlignment="1" applyProtection="1">
      <alignment vertical="center"/>
      <protection locked="0"/>
    </xf>
    <xf numFmtId="4" fontId="7" fillId="0" borderId="35" xfId="0" applyNumberFormat="1" applyFont="1" applyFill="1" applyBorder="1" applyAlignment="1" applyProtection="1">
      <alignment vertical="center"/>
      <protection locked="0"/>
    </xf>
    <xf numFmtId="4" fontId="6" fillId="0" borderId="85" xfId="0" applyNumberFormat="1" applyFont="1" applyFill="1" applyBorder="1" applyAlignment="1" applyProtection="1">
      <alignment vertical="center" wrapText="1"/>
      <protection locked="0"/>
    </xf>
    <xf numFmtId="4" fontId="6" fillId="0" borderId="86" xfId="0" applyNumberFormat="1" applyFont="1" applyFill="1" applyBorder="1" applyAlignment="1" applyProtection="1">
      <alignment vertical="center" wrapText="1"/>
      <protection locked="0"/>
    </xf>
    <xf numFmtId="4" fontId="6" fillId="0" borderId="77" xfId="0" applyNumberFormat="1" applyFont="1" applyFill="1" applyBorder="1" applyAlignment="1" applyProtection="1">
      <alignment vertical="center" wrapText="1"/>
      <protection locked="0"/>
    </xf>
    <xf numFmtId="4" fontId="6" fillId="0" borderId="111" xfId="0" applyNumberFormat="1" applyFont="1" applyFill="1" applyBorder="1" applyAlignment="1" applyProtection="1">
      <alignment vertical="center" wrapText="1"/>
      <protection locked="0"/>
    </xf>
    <xf numFmtId="4" fontId="6" fillId="0" borderId="79" xfId="0" applyNumberFormat="1" applyFont="1" applyFill="1" applyBorder="1" applyAlignment="1" applyProtection="1">
      <alignment vertical="center" wrapText="1"/>
      <protection locked="0"/>
    </xf>
    <xf numFmtId="4" fontId="7" fillId="6" borderId="33" xfId="0" applyNumberFormat="1" applyFont="1" applyFill="1" applyBorder="1" applyAlignment="1" applyProtection="1">
      <alignment horizontal="left" vertical="center"/>
      <protection locked="0"/>
    </xf>
    <xf numFmtId="4" fontId="7" fillId="6" borderId="34" xfId="0" applyNumberFormat="1" applyFont="1" applyFill="1" applyBorder="1" applyAlignment="1" applyProtection="1">
      <alignment horizontal="left" vertical="center"/>
      <protection locked="0"/>
    </xf>
    <xf numFmtId="4" fontId="7" fillId="6" borderId="35" xfId="0" applyNumberFormat="1" applyFont="1" applyFill="1" applyBorder="1" applyAlignment="1" applyProtection="1">
      <alignment horizontal="left" vertical="center"/>
      <protection locked="0"/>
    </xf>
    <xf numFmtId="4" fontId="31" fillId="0" borderId="111" xfId="0" applyNumberFormat="1" applyFont="1" applyFill="1" applyBorder="1" applyAlignment="1" applyProtection="1">
      <alignment vertical="center" wrapText="1"/>
      <protection locked="0"/>
    </xf>
    <xf numFmtId="4" fontId="31" fillId="0" borderId="110" xfId="0" applyNumberFormat="1" applyFont="1" applyFill="1" applyBorder="1" applyAlignment="1">
      <alignment vertical="center" wrapText="1"/>
    </xf>
    <xf numFmtId="4" fontId="31" fillId="0" borderId="111" xfId="0" applyNumberFormat="1" applyFont="1" applyFill="1" applyBorder="1" applyAlignment="1">
      <alignment vertical="center" wrapText="1"/>
    </xf>
    <xf numFmtId="4" fontId="31" fillId="0" borderId="79" xfId="0" applyNumberFormat="1" applyFont="1" applyFill="1" applyBorder="1" applyAlignment="1">
      <alignment vertical="center" wrapText="1"/>
    </xf>
    <xf numFmtId="4" fontId="31" fillId="0" borderId="116" xfId="0" applyNumberFormat="1" applyFont="1" applyFill="1" applyBorder="1" applyAlignment="1" applyProtection="1">
      <alignment vertical="center" wrapText="1"/>
      <protection locked="0"/>
    </xf>
    <xf numFmtId="4" fontId="31" fillId="0" borderId="121" xfId="0" applyNumberFormat="1" applyFont="1" applyFill="1" applyBorder="1" applyAlignment="1" applyProtection="1">
      <alignment vertical="center" wrapText="1"/>
      <protection locked="0"/>
    </xf>
    <xf numFmtId="4" fontId="31" fillId="0" borderId="83" xfId="0" applyNumberFormat="1" applyFont="1" applyFill="1" applyBorder="1" applyAlignment="1" applyProtection="1">
      <alignment vertical="center" wrapText="1"/>
      <protection locked="0"/>
    </xf>
    <xf numFmtId="4" fontId="6" fillId="10" borderId="33" xfId="0" applyNumberFormat="1" applyFont="1" applyFill="1" applyBorder="1" applyAlignment="1" applyProtection="1">
      <alignment horizontal="left" vertical="center"/>
      <protection locked="0"/>
    </xf>
    <xf numFmtId="4" fontId="6" fillId="10" borderId="34" xfId="0" applyNumberFormat="1" applyFont="1" applyFill="1" applyBorder="1" applyAlignment="1" applyProtection="1">
      <alignment horizontal="left" vertical="center"/>
      <protection locked="0"/>
    </xf>
    <xf numFmtId="4" fontId="6" fillId="10" borderId="35" xfId="0" applyNumberFormat="1" applyFont="1" applyFill="1" applyBorder="1" applyAlignment="1" applyProtection="1">
      <alignment horizontal="left" vertical="center"/>
      <protection locked="0"/>
    </xf>
    <xf numFmtId="4" fontId="7" fillId="0" borderId="33" xfId="0" applyNumberFormat="1" applyFont="1" applyFill="1" applyBorder="1" applyAlignment="1" applyProtection="1">
      <alignment horizontal="center" vertical="center"/>
      <protection locked="0"/>
    </xf>
    <xf numFmtId="4" fontId="7" fillId="0" borderId="34" xfId="0" applyNumberFormat="1" applyFont="1" applyFill="1" applyBorder="1" applyAlignment="1" applyProtection="1">
      <alignment horizontal="center" vertical="center"/>
      <protection locked="0"/>
    </xf>
    <xf numFmtId="4" fontId="7" fillId="0" borderId="35" xfId="0" applyNumberFormat="1" applyFont="1" applyFill="1" applyBorder="1" applyAlignment="1" applyProtection="1">
      <alignment horizontal="center" vertical="center"/>
      <protection locked="0"/>
    </xf>
    <xf numFmtId="4" fontId="6" fillId="0" borderId="111" xfId="0" applyNumberFormat="1" applyFont="1" applyFill="1" applyBorder="1" applyAlignment="1" applyProtection="1">
      <alignment vertical="center"/>
      <protection locked="0"/>
    </xf>
    <xf numFmtId="4" fontId="7" fillId="0" borderId="109" xfId="0" applyNumberFormat="1" applyFont="1" applyFill="1" applyBorder="1" applyAlignment="1" applyProtection="1">
      <alignment vertical="center" wrapText="1"/>
      <protection locked="0"/>
    </xf>
    <xf numFmtId="4" fontId="7" fillId="0" borderId="31" xfId="0" applyNumberFormat="1" applyFont="1" applyFill="1" applyBorder="1" applyAlignment="1" applyProtection="1">
      <alignment vertical="center" wrapText="1"/>
      <protection locked="0"/>
    </xf>
    <xf numFmtId="4" fontId="7" fillId="0" borderId="32" xfId="0" applyNumberFormat="1" applyFont="1" applyFill="1" applyBorder="1" applyAlignment="1" applyProtection="1">
      <alignment vertical="center" wrapText="1"/>
      <protection locked="0"/>
    </xf>
    <xf numFmtId="4" fontId="8" fillId="0" borderId="85" xfId="0" applyNumberFormat="1" applyFont="1" applyFill="1" applyBorder="1" applyAlignment="1" applyProtection="1">
      <alignment vertical="center"/>
      <protection locked="0"/>
    </xf>
    <xf numFmtId="4" fontId="8" fillId="0" borderId="86" xfId="0" applyNumberFormat="1" applyFont="1" applyFill="1" applyBorder="1" applyAlignment="1" applyProtection="1">
      <alignment vertical="center"/>
      <protection locked="0"/>
    </xf>
    <xf numFmtId="4" fontId="8" fillId="0" borderId="77" xfId="0" applyNumberFormat="1" applyFont="1" applyFill="1" applyBorder="1" applyAlignment="1" applyProtection="1">
      <alignment vertical="center"/>
      <protection locked="0"/>
    </xf>
    <xf numFmtId="4" fontId="8" fillId="0" borderId="84" xfId="0" applyNumberFormat="1" applyFont="1" applyFill="1" applyBorder="1" applyAlignment="1" applyProtection="1">
      <alignment vertical="center"/>
      <protection locked="0"/>
    </xf>
    <xf numFmtId="4" fontId="8" fillId="0" borderId="0" xfId="0" applyNumberFormat="1" applyFont="1" applyFill="1" applyBorder="1" applyAlignment="1" applyProtection="1">
      <alignment vertical="center"/>
      <protection locked="0"/>
    </xf>
    <xf numFmtId="4" fontId="8" fillId="0" borderId="75" xfId="0" applyNumberFormat="1" applyFont="1" applyFill="1" applyBorder="1" applyAlignment="1" applyProtection="1">
      <alignment vertical="center"/>
      <protection locked="0"/>
    </xf>
    <xf numFmtId="4" fontId="26" fillId="0" borderId="84" xfId="0" applyNumberFormat="1" applyFont="1" applyFill="1" applyBorder="1" applyAlignment="1" applyProtection="1">
      <alignment vertical="center" wrapText="1"/>
      <protection locked="0"/>
    </xf>
    <xf numFmtId="4" fontId="26" fillId="0" borderId="0" xfId="0" applyNumberFormat="1" applyFont="1" applyFill="1" applyBorder="1" applyAlignment="1" applyProtection="1">
      <alignment vertical="center" wrapText="1"/>
      <protection locked="0"/>
    </xf>
    <xf numFmtId="4" fontId="26" fillId="0" borderId="75" xfId="0" applyNumberFormat="1" applyFont="1" applyFill="1" applyBorder="1" applyAlignment="1" applyProtection="1">
      <alignment vertical="center" wrapText="1"/>
      <protection locked="0"/>
    </xf>
    <xf numFmtId="4" fontId="26" fillId="0" borderId="84" xfId="0" applyNumberFormat="1" applyFont="1" applyFill="1" applyBorder="1" applyAlignment="1" applyProtection="1">
      <alignment vertical="center"/>
      <protection locked="0"/>
    </xf>
    <xf numFmtId="4" fontId="26" fillId="0" borderId="0" xfId="0" applyNumberFormat="1" applyFont="1" applyFill="1" applyBorder="1" applyAlignment="1" applyProtection="1">
      <alignment vertical="center"/>
      <protection locked="0"/>
    </xf>
    <xf numFmtId="4" fontId="26" fillId="0" borderId="75" xfId="0" applyNumberFormat="1" applyFont="1" applyFill="1" applyBorder="1" applyAlignment="1" applyProtection="1">
      <alignment vertical="center"/>
      <protection locked="0"/>
    </xf>
    <xf numFmtId="4" fontId="31" fillId="0" borderId="116" xfId="0" applyNumberFormat="1" applyFont="1" applyFill="1" applyBorder="1" applyAlignment="1" applyProtection="1">
      <alignment vertical="center"/>
      <protection locked="0"/>
    </xf>
    <xf numFmtId="4" fontId="31" fillId="0" borderId="121" xfId="0" applyNumberFormat="1" applyFont="1" applyFill="1" applyBorder="1" applyAlignment="1" applyProtection="1">
      <alignment vertical="center"/>
      <protection locked="0"/>
    </xf>
    <xf numFmtId="4" fontId="31" fillId="0" borderId="83" xfId="0" applyNumberFormat="1" applyFont="1" applyFill="1" applyBorder="1" applyAlignment="1" applyProtection="1">
      <alignment vertical="center"/>
      <protection locked="0"/>
    </xf>
    <xf numFmtId="4" fontId="6" fillId="9" borderId="34" xfId="0" applyNumberFormat="1" applyFont="1" applyFill="1" applyBorder="1" applyAlignment="1" applyProtection="1">
      <alignment horizontal="left" vertical="center"/>
      <protection locked="0"/>
    </xf>
    <xf numFmtId="4" fontId="6" fillId="0" borderId="36" xfId="0" applyNumberFormat="1" applyFont="1" applyFill="1" applyBorder="1" applyAlignment="1">
      <alignment horizontal="center" vertical="center"/>
    </xf>
    <xf numFmtId="4" fontId="6" fillId="0" borderId="107" xfId="0" applyNumberFormat="1" applyFont="1" applyFill="1" applyBorder="1" applyAlignment="1">
      <alignment horizontal="center" vertical="center"/>
    </xf>
    <xf numFmtId="4" fontId="6" fillId="0" borderId="109" xfId="0" applyNumberFormat="1" applyFont="1" applyFill="1" applyBorder="1" applyAlignment="1">
      <alignment horizontal="center" vertical="center"/>
    </xf>
    <xf numFmtId="4" fontId="6" fillId="0" borderId="31" xfId="0" applyNumberFormat="1" applyFont="1" applyFill="1" applyBorder="1" applyAlignment="1">
      <alignment horizontal="center" vertical="center"/>
    </xf>
    <xf numFmtId="4" fontId="6" fillId="0" borderId="122" xfId="0" applyNumberFormat="1" applyFont="1" applyFill="1" applyBorder="1" applyAlignment="1">
      <alignment horizontal="center" vertical="center" wrapText="1"/>
    </xf>
    <xf numFmtId="4" fontId="5" fillId="0" borderId="123" xfId="0" applyNumberFormat="1" applyFont="1" applyFill="1" applyBorder="1" applyAlignment="1">
      <alignment horizontal="center" vertical="center"/>
    </xf>
    <xf numFmtId="4" fontId="5" fillId="0" borderId="115" xfId="0" applyNumberFormat="1" applyFont="1" applyFill="1" applyBorder="1" applyAlignment="1">
      <alignment horizontal="center" vertical="center"/>
    </xf>
    <xf numFmtId="4" fontId="5" fillId="0" borderId="124" xfId="0" applyNumberFormat="1" applyFont="1" applyFill="1" applyBorder="1" applyAlignment="1">
      <alignment vertical="center" wrapText="1"/>
    </xf>
    <xf numFmtId="4" fontId="5" fillId="0" borderId="77" xfId="0" applyNumberFormat="1" applyFont="1" applyFill="1" applyBorder="1" applyAlignment="1">
      <alignment vertical="center" wrapText="1"/>
    </xf>
    <xf numFmtId="4" fontId="5" fillId="0" borderId="22" xfId="0" applyNumberFormat="1" applyFont="1" applyFill="1" applyBorder="1" applyAlignment="1">
      <alignment vertical="center" wrapText="1"/>
    </xf>
    <xf numFmtId="4" fontId="5" fillId="0" borderId="79" xfId="0" applyNumberFormat="1" applyFont="1" applyFill="1" applyBorder="1" applyAlignment="1">
      <alignment vertical="center" wrapText="1"/>
    </xf>
    <xf numFmtId="4" fontId="26" fillId="0" borderId="116" xfId="0" applyNumberFormat="1" applyFont="1" applyFill="1" applyBorder="1" applyAlignment="1" applyProtection="1">
      <alignment vertical="center"/>
      <protection locked="0"/>
    </xf>
    <xf numFmtId="4" fontId="26" fillId="0" borderId="121" xfId="0" applyNumberFormat="1" applyFont="1" applyFill="1" applyBorder="1" applyAlignment="1" applyProtection="1">
      <alignment vertical="center"/>
      <protection locked="0"/>
    </xf>
    <xf numFmtId="4" fontId="26" fillId="0" borderId="83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Alignment="1">
      <alignment horizontal="left" vertical="center"/>
    </xf>
    <xf numFmtId="4" fontId="5" fillId="0" borderId="35" xfId="0" applyNumberFormat="1" applyFont="1" applyBorder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5" fillId="0" borderId="22" xfId="0" applyNumberFormat="1" applyFont="1" applyFill="1" applyBorder="1" applyAlignment="1">
      <alignment horizontal="left" vertical="center" wrapText="1"/>
    </xf>
    <xf numFmtId="4" fontId="5" fillId="0" borderId="79" xfId="0" applyNumberFormat="1" applyFont="1" applyFill="1" applyBorder="1" applyAlignment="1">
      <alignment horizontal="left" vertical="center" wrapText="1"/>
    </xf>
    <xf numFmtId="4" fontId="5" fillId="0" borderId="125" xfId="0" applyNumberFormat="1" applyFont="1" applyFill="1" applyBorder="1" applyAlignment="1">
      <alignment horizontal="left" vertical="center" wrapText="1"/>
    </xf>
    <xf numFmtId="4" fontId="6" fillId="9" borderId="106" xfId="0" applyNumberFormat="1" applyFont="1" applyFill="1" applyBorder="1" applyAlignment="1">
      <alignment vertical="center"/>
    </xf>
    <xf numFmtId="4" fontId="6" fillId="9" borderId="35" xfId="0" applyNumberFormat="1" applyFont="1" applyFill="1" applyBorder="1" applyAlignment="1">
      <alignment vertical="center"/>
    </xf>
    <xf numFmtId="0" fontId="8" fillId="0" borderId="25" xfId="0" applyFont="1" applyBorder="1" applyAlignment="1">
      <alignment horizontal="center" vertical="top" wrapText="1"/>
    </xf>
    <xf numFmtId="0" fontId="8" fillId="0" borderId="126" xfId="0" applyFont="1" applyBorder="1" applyAlignment="1">
      <alignment horizontal="center" vertical="top" wrapText="1"/>
    </xf>
    <xf numFmtId="0" fontId="8" fillId="0" borderId="108" xfId="0" applyFont="1" applyBorder="1" applyAlignment="1">
      <alignment horizontal="center" vertical="top" wrapText="1"/>
    </xf>
    <xf numFmtId="0" fontId="7" fillId="0" borderId="101" xfId="0" applyFont="1" applyBorder="1" applyAlignment="1">
      <alignment horizontal="center" wrapText="1"/>
    </xf>
    <xf numFmtId="0" fontId="8" fillId="0" borderId="75" xfId="0" applyFont="1" applyBorder="1" applyAlignment="1">
      <alignment horizontal="center" vertical="top" wrapText="1"/>
    </xf>
    <xf numFmtId="0" fontId="0" fillId="0" borderId="127" xfId="0" applyBorder="1" applyAlignment="1">
      <alignment horizontal="center" wrapText="1"/>
    </xf>
    <xf numFmtId="0" fontId="8" fillId="0" borderId="32" xfId="0" applyFont="1" applyBorder="1" applyAlignment="1">
      <alignment horizontal="center" vertical="top" wrapText="1"/>
    </xf>
    <xf numFmtId="0" fontId="7" fillId="0" borderId="110" xfId="0" applyFont="1" applyBorder="1" applyAlignment="1">
      <alignment horizontal="center"/>
    </xf>
    <xf numFmtId="0" fontId="8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left" wrapText="1"/>
    </xf>
    <xf numFmtId="43" fontId="7" fillId="0" borderId="28" xfId="1" applyFont="1" applyBorder="1"/>
    <xf numFmtId="0" fontId="8" fillId="0" borderId="27" xfId="0" applyFont="1" applyBorder="1" applyAlignment="1">
      <alignment horizontal="left" wrapText="1"/>
    </xf>
    <xf numFmtId="43" fontId="8" fillId="3" borderId="28" xfId="1" applyFont="1" applyFill="1" applyBorder="1"/>
    <xf numFmtId="0" fontId="10" fillId="0" borderId="110" xfId="0" applyFont="1" applyBorder="1" applyAlignment="1">
      <alignment horizontal="left" wrapText="1"/>
    </xf>
    <xf numFmtId="0" fontId="7" fillId="0" borderId="27" xfId="0" applyFont="1" applyBorder="1" applyAlignment="1">
      <alignment horizontal="left" wrapText="1"/>
    </xf>
    <xf numFmtId="43" fontId="7" fillId="0" borderId="128" xfId="1" applyFont="1" applyBorder="1"/>
    <xf numFmtId="43" fontId="11" fillId="3" borderId="118" xfId="1" applyFont="1" applyFill="1" applyBorder="1"/>
    <xf numFmtId="0" fontId="10" fillId="0" borderId="27" xfId="0" applyFont="1" applyBorder="1" applyAlignment="1">
      <alignment horizontal="left" wrapText="1"/>
    </xf>
    <xf numFmtId="0" fontId="8" fillId="0" borderId="110" xfId="0" applyFont="1" applyBorder="1" applyAlignment="1">
      <alignment horizontal="center" wrapText="1"/>
    </xf>
    <xf numFmtId="0" fontId="7" fillId="0" borderId="110" xfId="0" applyFont="1" applyBorder="1" applyAlignment="1">
      <alignment horizontal="center" wrapText="1"/>
    </xf>
    <xf numFmtId="43" fontId="8" fillId="0" borderId="28" xfId="1" applyFont="1" applyBorder="1"/>
    <xf numFmtId="0" fontId="7" fillId="0" borderId="29" xfId="0" applyFont="1" applyBorder="1" applyAlignment="1">
      <alignment horizontal="left" wrapText="1"/>
    </xf>
    <xf numFmtId="0" fontId="7" fillId="0" borderId="94" xfId="0" applyFont="1" applyBorder="1" applyAlignment="1">
      <alignment horizontal="left" wrapText="1"/>
    </xf>
    <xf numFmtId="43" fontId="7" fillId="0" borderId="94" xfId="1" applyFont="1" applyFill="1" applyBorder="1"/>
    <xf numFmtId="43" fontId="7" fillId="0" borderId="30" xfId="1" applyFont="1" applyBorder="1"/>
    <xf numFmtId="0" fontId="8" fillId="0" borderId="123" xfId="0" applyFont="1" applyBorder="1" applyAlignment="1">
      <alignment horizontal="center" wrapText="1"/>
    </xf>
    <xf numFmtId="0" fontId="0" fillId="0" borderId="16" xfId="0" applyFont="1" applyBorder="1" applyAlignment="1">
      <alignment horizontal="center" wrapText="1"/>
    </xf>
  </cellXfs>
  <cellStyles count="5">
    <cellStyle name="Dziesiętny" xfId="1" builtinId="3"/>
    <cellStyle name="Normalny" xfId="0" builtinId="0"/>
    <cellStyle name="Normalny 2" xfId="4"/>
    <cellStyle name="Normalny_dzielnice termin spr." xfId="3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5"/>
  <sheetViews>
    <sheetView workbookViewId="0">
      <selection activeCell="A6" sqref="A6"/>
    </sheetView>
  </sheetViews>
  <sheetFormatPr defaultRowHeight="15" x14ac:dyDescent="0.25"/>
  <cols>
    <col min="1" max="1" width="33.28515625" style="2" customWidth="1"/>
    <col min="2" max="2" width="21.42578125" style="2" customWidth="1"/>
    <col min="3" max="3" width="22" style="2" customWidth="1"/>
    <col min="4" max="4" width="36.140625" style="2" customWidth="1"/>
    <col min="5" max="5" width="22.28515625" style="2" customWidth="1"/>
    <col min="6" max="6" width="23.28515625" style="2" customWidth="1"/>
    <col min="7" max="7" width="13.140625" style="1" customWidth="1"/>
    <col min="8" max="8" width="14.140625" style="1" customWidth="1"/>
    <col min="9" max="9" width="11.85546875" style="2" bestFit="1" customWidth="1"/>
    <col min="10" max="10" width="19.28515625" style="2" bestFit="1" customWidth="1"/>
    <col min="11" max="11" width="18.28515625" style="2" bestFit="1" customWidth="1"/>
    <col min="12" max="256" width="9.140625" style="2"/>
    <col min="257" max="257" width="33.28515625" style="2" customWidth="1"/>
    <col min="258" max="258" width="21.42578125" style="2" customWidth="1"/>
    <col min="259" max="259" width="22" style="2" customWidth="1"/>
    <col min="260" max="260" width="36.140625" style="2" customWidth="1"/>
    <col min="261" max="261" width="22.28515625" style="2" customWidth="1"/>
    <col min="262" max="262" width="23.28515625" style="2" customWidth="1"/>
    <col min="263" max="263" width="13.140625" style="2" customWidth="1"/>
    <col min="264" max="264" width="14.140625" style="2" customWidth="1"/>
    <col min="265" max="265" width="11.85546875" style="2" bestFit="1" customWidth="1"/>
    <col min="266" max="266" width="19.28515625" style="2" bestFit="1" customWidth="1"/>
    <col min="267" max="267" width="18.28515625" style="2" bestFit="1" customWidth="1"/>
    <col min="268" max="512" width="9.140625" style="2"/>
    <col min="513" max="513" width="33.28515625" style="2" customWidth="1"/>
    <col min="514" max="514" width="21.42578125" style="2" customWidth="1"/>
    <col min="515" max="515" width="22" style="2" customWidth="1"/>
    <col min="516" max="516" width="36.140625" style="2" customWidth="1"/>
    <col min="517" max="517" width="22.28515625" style="2" customWidth="1"/>
    <col min="518" max="518" width="23.28515625" style="2" customWidth="1"/>
    <col min="519" max="519" width="13.140625" style="2" customWidth="1"/>
    <col min="520" max="520" width="14.140625" style="2" customWidth="1"/>
    <col min="521" max="521" width="11.85546875" style="2" bestFit="1" customWidth="1"/>
    <col min="522" max="522" width="19.28515625" style="2" bestFit="1" customWidth="1"/>
    <col min="523" max="523" width="18.28515625" style="2" bestFit="1" customWidth="1"/>
    <col min="524" max="768" width="9.140625" style="2"/>
    <col min="769" max="769" width="33.28515625" style="2" customWidth="1"/>
    <col min="770" max="770" width="21.42578125" style="2" customWidth="1"/>
    <col min="771" max="771" width="22" style="2" customWidth="1"/>
    <col min="772" max="772" width="36.140625" style="2" customWidth="1"/>
    <col min="773" max="773" width="22.28515625" style="2" customWidth="1"/>
    <col min="774" max="774" width="23.28515625" style="2" customWidth="1"/>
    <col min="775" max="775" width="13.140625" style="2" customWidth="1"/>
    <col min="776" max="776" width="14.140625" style="2" customWidth="1"/>
    <col min="777" max="777" width="11.85546875" style="2" bestFit="1" customWidth="1"/>
    <col min="778" max="778" width="19.28515625" style="2" bestFit="1" customWidth="1"/>
    <col min="779" max="779" width="18.28515625" style="2" bestFit="1" customWidth="1"/>
    <col min="780" max="1024" width="9.140625" style="2"/>
    <col min="1025" max="1025" width="33.28515625" style="2" customWidth="1"/>
    <col min="1026" max="1026" width="21.42578125" style="2" customWidth="1"/>
    <col min="1027" max="1027" width="22" style="2" customWidth="1"/>
    <col min="1028" max="1028" width="36.140625" style="2" customWidth="1"/>
    <col min="1029" max="1029" width="22.28515625" style="2" customWidth="1"/>
    <col min="1030" max="1030" width="23.28515625" style="2" customWidth="1"/>
    <col min="1031" max="1031" width="13.140625" style="2" customWidth="1"/>
    <col min="1032" max="1032" width="14.140625" style="2" customWidth="1"/>
    <col min="1033" max="1033" width="11.85546875" style="2" bestFit="1" customWidth="1"/>
    <col min="1034" max="1034" width="19.28515625" style="2" bestFit="1" customWidth="1"/>
    <col min="1035" max="1035" width="18.28515625" style="2" bestFit="1" customWidth="1"/>
    <col min="1036" max="1280" width="9.140625" style="2"/>
    <col min="1281" max="1281" width="33.28515625" style="2" customWidth="1"/>
    <col min="1282" max="1282" width="21.42578125" style="2" customWidth="1"/>
    <col min="1283" max="1283" width="22" style="2" customWidth="1"/>
    <col min="1284" max="1284" width="36.140625" style="2" customWidth="1"/>
    <col min="1285" max="1285" width="22.28515625" style="2" customWidth="1"/>
    <col min="1286" max="1286" width="23.28515625" style="2" customWidth="1"/>
    <col min="1287" max="1287" width="13.140625" style="2" customWidth="1"/>
    <col min="1288" max="1288" width="14.140625" style="2" customWidth="1"/>
    <col min="1289" max="1289" width="11.85546875" style="2" bestFit="1" customWidth="1"/>
    <col min="1290" max="1290" width="19.28515625" style="2" bestFit="1" customWidth="1"/>
    <col min="1291" max="1291" width="18.28515625" style="2" bestFit="1" customWidth="1"/>
    <col min="1292" max="1536" width="9.140625" style="2"/>
    <col min="1537" max="1537" width="33.28515625" style="2" customWidth="1"/>
    <col min="1538" max="1538" width="21.42578125" style="2" customWidth="1"/>
    <col min="1539" max="1539" width="22" style="2" customWidth="1"/>
    <col min="1540" max="1540" width="36.140625" style="2" customWidth="1"/>
    <col min="1541" max="1541" width="22.28515625" style="2" customWidth="1"/>
    <col min="1542" max="1542" width="23.28515625" style="2" customWidth="1"/>
    <col min="1543" max="1543" width="13.140625" style="2" customWidth="1"/>
    <col min="1544" max="1544" width="14.140625" style="2" customWidth="1"/>
    <col min="1545" max="1545" width="11.85546875" style="2" bestFit="1" customWidth="1"/>
    <col min="1546" max="1546" width="19.28515625" style="2" bestFit="1" customWidth="1"/>
    <col min="1547" max="1547" width="18.28515625" style="2" bestFit="1" customWidth="1"/>
    <col min="1548" max="1792" width="9.140625" style="2"/>
    <col min="1793" max="1793" width="33.28515625" style="2" customWidth="1"/>
    <col min="1794" max="1794" width="21.42578125" style="2" customWidth="1"/>
    <col min="1795" max="1795" width="22" style="2" customWidth="1"/>
    <col min="1796" max="1796" width="36.140625" style="2" customWidth="1"/>
    <col min="1797" max="1797" width="22.28515625" style="2" customWidth="1"/>
    <col min="1798" max="1798" width="23.28515625" style="2" customWidth="1"/>
    <col min="1799" max="1799" width="13.140625" style="2" customWidth="1"/>
    <col min="1800" max="1800" width="14.140625" style="2" customWidth="1"/>
    <col min="1801" max="1801" width="11.85546875" style="2" bestFit="1" customWidth="1"/>
    <col min="1802" max="1802" width="19.28515625" style="2" bestFit="1" customWidth="1"/>
    <col min="1803" max="1803" width="18.28515625" style="2" bestFit="1" customWidth="1"/>
    <col min="1804" max="2048" width="9.140625" style="2"/>
    <col min="2049" max="2049" width="33.28515625" style="2" customWidth="1"/>
    <col min="2050" max="2050" width="21.42578125" style="2" customWidth="1"/>
    <col min="2051" max="2051" width="22" style="2" customWidth="1"/>
    <col min="2052" max="2052" width="36.140625" style="2" customWidth="1"/>
    <col min="2053" max="2053" width="22.28515625" style="2" customWidth="1"/>
    <col min="2054" max="2054" width="23.28515625" style="2" customWidth="1"/>
    <col min="2055" max="2055" width="13.140625" style="2" customWidth="1"/>
    <col min="2056" max="2056" width="14.140625" style="2" customWidth="1"/>
    <col min="2057" max="2057" width="11.85546875" style="2" bestFit="1" customWidth="1"/>
    <col min="2058" max="2058" width="19.28515625" style="2" bestFit="1" customWidth="1"/>
    <col min="2059" max="2059" width="18.28515625" style="2" bestFit="1" customWidth="1"/>
    <col min="2060" max="2304" width="9.140625" style="2"/>
    <col min="2305" max="2305" width="33.28515625" style="2" customWidth="1"/>
    <col min="2306" max="2306" width="21.42578125" style="2" customWidth="1"/>
    <col min="2307" max="2307" width="22" style="2" customWidth="1"/>
    <col min="2308" max="2308" width="36.140625" style="2" customWidth="1"/>
    <col min="2309" max="2309" width="22.28515625" style="2" customWidth="1"/>
    <col min="2310" max="2310" width="23.28515625" style="2" customWidth="1"/>
    <col min="2311" max="2311" width="13.140625" style="2" customWidth="1"/>
    <col min="2312" max="2312" width="14.140625" style="2" customWidth="1"/>
    <col min="2313" max="2313" width="11.85546875" style="2" bestFit="1" customWidth="1"/>
    <col min="2314" max="2314" width="19.28515625" style="2" bestFit="1" customWidth="1"/>
    <col min="2315" max="2315" width="18.28515625" style="2" bestFit="1" customWidth="1"/>
    <col min="2316" max="2560" width="9.140625" style="2"/>
    <col min="2561" max="2561" width="33.28515625" style="2" customWidth="1"/>
    <col min="2562" max="2562" width="21.42578125" style="2" customWidth="1"/>
    <col min="2563" max="2563" width="22" style="2" customWidth="1"/>
    <col min="2564" max="2564" width="36.140625" style="2" customWidth="1"/>
    <col min="2565" max="2565" width="22.28515625" style="2" customWidth="1"/>
    <col min="2566" max="2566" width="23.28515625" style="2" customWidth="1"/>
    <col min="2567" max="2567" width="13.140625" style="2" customWidth="1"/>
    <col min="2568" max="2568" width="14.140625" style="2" customWidth="1"/>
    <col min="2569" max="2569" width="11.85546875" style="2" bestFit="1" customWidth="1"/>
    <col min="2570" max="2570" width="19.28515625" style="2" bestFit="1" customWidth="1"/>
    <col min="2571" max="2571" width="18.28515625" style="2" bestFit="1" customWidth="1"/>
    <col min="2572" max="2816" width="9.140625" style="2"/>
    <col min="2817" max="2817" width="33.28515625" style="2" customWidth="1"/>
    <col min="2818" max="2818" width="21.42578125" style="2" customWidth="1"/>
    <col min="2819" max="2819" width="22" style="2" customWidth="1"/>
    <col min="2820" max="2820" width="36.140625" style="2" customWidth="1"/>
    <col min="2821" max="2821" width="22.28515625" style="2" customWidth="1"/>
    <col min="2822" max="2822" width="23.28515625" style="2" customWidth="1"/>
    <col min="2823" max="2823" width="13.140625" style="2" customWidth="1"/>
    <col min="2824" max="2824" width="14.140625" style="2" customWidth="1"/>
    <col min="2825" max="2825" width="11.85546875" style="2" bestFit="1" customWidth="1"/>
    <col min="2826" max="2826" width="19.28515625" style="2" bestFit="1" customWidth="1"/>
    <col min="2827" max="2827" width="18.28515625" style="2" bestFit="1" customWidth="1"/>
    <col min="2828" max="3072" width="9.140625" style="2"/>
    <col min="3073" max="3073" width="33.28515625" style="2" customWidth="1"/>
    <col min="3074" max="3074" width="21.42578125" style="2" customWidth="1"/>
    <col min="3075" max="3075" width="22" style="2" customWidth="1"/>
    <col min="3076" max="3076" width="36.140625" style="2" customWidth="1"/>
    <col min="3077" max="3077" width="22.28515625" style="2" customWidth="1"/>
    <col min="3078" max="3078" width="23.28515625" style="2" customWidth="1"/>
    <col min="3079" max="3079" width="13.140625" style="2" customWidth="1"/>
    <col min="3080" max="3080" width="14.140625" style="2" customWidth="1"/>
    <col min="3081" max="3081" width="11.85546875" style="2" bestFit="1" customWidth="1"/>
    <col min="3082" max="3082" width="19.28515625" style="2" bestFit="1" customWidth="1"/>
    <col min="3083" max="3083" width="18.28515625" style="2" bestFit="1" customWidth="1"/>
    <col min="3084" max="3328" width="9.140625" style="2"/>
    <col min="3329" max="3329" width="33.28515625" style="2" customWidth="1"/>
    <col min="3330" max="3330" width="21.42578125" style="2" customWidth="1"/>
    <col min="3331" max="3331" width="22" style="2" customWidth="1"/>
    <col min="3332" max="3332" width="36.140625" style="2" customWidth="1"/>
    <col min="3333" max="3333" width="22.28515625" style="2" customWidth="1"/>
    <col min="3334" max="3334" width="23.28515625" style="2" customWidth="1"/>
    <col min="3335" max="3335" width="13.140625" style="2" customWidth="1"/>
    <col min="3336" max="3336" width="14.140625" style="2" customWidth="1"/>
    <col min="3337" max="3337" width="11.85546875" style="2" bestFit="1" customWidth="1"/>
    <col min="3338" max="3338" width="19.28515625" style="2" bestFit="1" customWidth="1"/>
    <col min="3339" max="3339" width="18.28515625" style="2" bestFit="1" customWidth="1"/>
    <col min="3340" max="3584" width="9.140625" style="2"/>
    <col min="3585" max="3585" width="33.28515625" style="2" customWidth="1"/>
    <col min="3586" max="3586" width="21.42578125" style="2" customWidth="1"/>
    <col min="3587" max="3587" width="22" style="2" customWidth="1"/>
    <col min="3588" max="3588" width="36.140625" style="2" customWidth="1"/>
    <col min="3589" max="3589" width="22.28515625" style="2" customWidth="1"/>
    <col min="3590" max="3590" width="23.28515625" style="2" customWidth="1"/>
    <col min="3591" max="3591" width="13.140625" style="2" customWidth="1"/>
    <col min="3592" max="3592" width="14.140625" style="2" customWidth="1"/>
    <col min="3593" max="3593" width="11.85546875" style="2" bestFit="1" customWidth="1"/>
    <col min="3594" max="3594" width="19.28515625" style="2" bestFit="1" customWidth="1"/>
    <col min="3595" max="3595" width="18.28515625" style="2" bestFit="1" customWidth="1"/>
    <col min="3596" max="3840" width="9.140625" style="2"/>
    <col min="3841" max="3841" width="33.28515625" style="2" customWidth="1"/>
    <col min="3842" max="3842" width="21.42578125" style="2" customWidth="1"/>
    <col min="3843" max="3843" width="22" style="2" customWidth="1"/>
    <col min="3844" max="3844" width="36.140625" style="2" customWidth="1"/>
    <col min="3845" max="3845" width="22.28515625" style="2" customWidth="1"/>
    <col min="3846" max="3846" width="23.28515625" style="2" customWidth="1"/>
    <col min="3847" max="3847" width="13.140625" style="2" customWidth="1"/>
    <col min="3848" max="3848" width="14.140625" style="2" customWidth="1"/>
    <col min="3849" max="3849" width="11.85546875" style="2" bestFit="1" customWidth="1"/>
    <col min="3850" max="3850" width="19.28515625" style="2" bestFit="1" customWidth="1"/>
    <col min="3851" max="3851" width="18.28515625" style="2" bestFit="1" customWidth="1"/>
    <col min="3852" max="4096" width="9.140625" style="2"/>
    <col min="4097" max="4097" width="33.28515625" style="2" customWidth="1"/>
    <col min="4098" max="4098" width="21.42578125" style="2" customWidth="1"/>
    <col min="4099" max="4099" width="22" style="2" customWidth="1"/>
    <col min="4100" max="4100" width="36.140625" style="2" customWidth="1"/>
    <col min="4101" max="4101" width="22.28515625" style="2" customWidth="1"/>
    <col min="4102" max="4102" width="23.28515625" style="2" customWidth="1"/>
    <col min="4103" max="4103" width="13.140625" style="2" customWidth="1"/>
    <col min="4104" max="4104" width="14.140625" style="2" customWidth="1"/>
    <col min="4105" max="4105" width="11.85546875" style="2" bestFit="1" customWidth="1"/>
    <col min="4106" max="4106" width="19.28515625" style="2" bestFit="1" customWidth="1"/>
    <col min="4107" max="4107" width="18.28515625" style="2" bestFit="1" customWidth="1"/>
    <col min="4108" max="4352" width="9.140625" style="2"/>
    <col min="4353" max="4353" width="33.28515625" style="2" customWidth="1"/>
    <col min="4354" max="4354" width="21.42578125" style="2" customWidth="1"/>
    <col min="4355" max="4355" width="22" style="2" customWidth="1"/>
    <col min="4356" max="4356" width="36.140625" style="2" customWidth="1"/>
    <col min="4357" max="4357" width="22.28515625" style="2" customWidth="1"/>
    <col min="4358" max="4358" width="23.28515625" style="2" customWidth="1"/>
    <col min="4359" max="4359" width="13.140625" style="2" customWidth="1"/>
    <col min="4360" max="4360" width="14.140625" style="2" customWidth="1"/>
    <col min="4361" max="4361" width="11.85546875" style="2" bestFit="1" customWidth="1"/>
    <col min="4362" max="4362" width="19.28515625" style="2" bestFit="1" customWidth="1"/>
    <col min="4363" max="4363" width="18.28515625" style="2" bestFit="1" customWidth="1"/>
    <col min="4364" max="4608" width="9.140625" style="2"/>
    <col min="4609" max="4609" width="33.28515625" style="2" customWidth="1"/>
    <col min="4610" max="4610" width="21.42578125" style="2" customWidth="1"/>
    <col min="4611" max="4611" width="22" style="2" customWidth="1"/>
    <col min="4612" max="4612" width="36.140625" style="2" customWidth="1"/>
    <col min="4613" max="4613" width="22.28515625" style="2" customWidth="1"/>
    <col min="4614" max="4614" width="23.28515625" style="2" customWidth="1"/>
    <col min="4615" max="4615" width="13.140625" style="2" customWidth="1"/>
    <col min="4616" max="4616" width="14.140625" style="2" customWidth="1"/>
    <col min="4617" max="4617" width="11.85546875" style="2" bestFit="1" customWidth="1"/>
    <col min="4618" max="4618" width="19.28515625" style="2" bestFit="1" customWidth="1"/>
    <col min="4619" max="4619" width="18.28515625" style="2" bestFit="1" customWidth="1"/>
    <col min="4620" max="4864" width="9.140625" style="2"/>
    <col min="4865" max="4865" width="33.28515625" style="2" customWidth="1"/>
    <col min="4866" max="4866" width="21.42578125" style="2" customWidth="1"/>
    <col min="4867" max="4867" width="22" style="2" customWidth="1"/>
    <col min="4868" max="4868" width="36.140625" style="2" customWidth="1"/>
    <col min="4869" max="4869" width="22.28515625" style="2" customWidth="1"/>
    <col min="4870" max="4870" width="23.28515625" style="2" customWidth="1"/>
    <col min="4871" max="4871" width="13.140625" style="2" customWidth="1"/>
    <col min="4872" max="4872" width="14.140625" style="2" customWidth="1"/>
    <col min="4873" max="4873" width="11.85546875" style="2" bestFit="1" customWidth="1"/>
    <col min="4874" max="4874" width="19.28515625" style="2" bestFit="1" customWidth="1"/>
    <col min="4875" max="4875" width="18.28515625" style="2" bestFit="1" customWidth="1"/>
    <col min="4876" max="5120" width="9.140625" style="2"/>
    <col min="5121" max="5121" width="33.28515625" style="2" customWidth="1"/>
    <col min="5122" max="5122" width="21.42578125" style="2" customWidth="1"/>
    <col min="5123" max="5123" width="22" style="2" customWidth="1"/>
    <col min="5124" max="5124" width="36.140625" style="2" customWidth="1"/>
    <col min="5125" max="5125" width="22.28515625" style="2" customWidth="1"/>
    <col min="5126" max="5126" width="23.28515625" style="2" customWidth="1"/>
    <col min="5127" max="5127" width="13.140625" style="2" customWidth="1"/>
    <col min="5128" max="5128" width="14.140625" style="2" customWidth="1"/>
    <col min="5129" max="5129" width="11.85546875" style="2" bestFit="1" customWidth="1"/>
    <col min="5130" max="5130" width="19.28515625" style="2" bestFit="1" customWidth="1"/>
    <col min="5131" max="5131" width="18.28515625" style="2" bestFit="1" customWidth="1"/>
    <col min="5132" max="5376" width="9.140625" style="2"/>
    <col min="5377" max="5377" width="33.28515625" style="2" customWidth="1"/>
    <col min="5378" max="5378" width="21.42578125" style="2" customWidth="1"/>
    <col min="5379" max="5379" width="22" style="2" customWidth="1"/>
    <col min="5380" max="5380" width="36.140625" style="2" customWidth="1"/>
    <col min="5381" max="5381" width="22.28515625" style="2" customWidth="1"/>
    <col min="5382" max="5382" width="23.28515625" style="2" customWidth="1"/>
    <col min="5383" max="5383" width="13.140625" style="2" customWidth="1"/>
    <col min="5384" max="5384" width="14.140625" style="2" customWidth="1"/>
    <col min="5385" max="5385" width="11.85546875" style="2" bestFit="1" customWidth="1"/>
    <col min="5386" max="5386" width="19.28515625" style="2" bestFit="1" customWidth="1"/>
    <col min="5387" max="5387" width="18.28515625" style="2" bestFit="1" customWidth="1"/>
    <col min="5388" max="5632" width="9.140625" style="2"/>
    <col min="5633" max="5633" width="33.28515625" style="2" customWidth="1"/>
    <col min="5634" max="5634" width="21.42578125" style="2" customWidth="1"/>
    <col min="5635" max="5635" width="22" style="2" customWidth="1"/>
    <col min="5636" max="5636" width="36.140625" style="2" customWidth="1"/>
    <col min="5637" max="5637" width="22.28515625" style="2" customWidth="1"/>
    <col min="5638" max="5638" width="23.28515625" style="2" customWidth="1"/>
    <col min="5639" max="5639" width="13.140625" style="2" customWidth="1"/>
    <col min="5640" max="5640" width="14.140625" style="2" customWidth="1"/>
    <col min="5641" max="5641" width="11.85546875" style="2" bestFit="1" customWidth="1"/>
    <col min="5642" max="5642" width="19.28515625" style="2" bestFit="1" customWidth="1"/>
    <col min="5643" max="5643" width="18.28515625" style="2" bestFit="1" customWidth="1"/>
    <col min="5644" max="5888" width="9.140625" style="2"/>
    <col min="5889" max="5889" width="33.28515625" style="2" customWidth="1"/>
    <col min="5890" max="5890" width="21.42578125" style="2" customWidth="1"/>
    <col min="5891" max="5891" width="22" style="2" customWidth="1"/>
    <col min="5892" max="5892" width="36.140625" style="2" customWidth="1"/>
    <col min="5893" max="5893" width="22.28515625" style="2" customWidth="1"/>
    <col min="5894" max="5894" width="23.28515625" style="2" customWidth="1"/>
    <col min="5895" max="5895" width="13.140625" style="2" customWidth="1"/>
    <col min="5896" max="5896" width="14.140625" style="2" customWidth="1"/>
    <col min="5897" max="5897" width="11.85546875" style="2" bestFit="1" customWidth="1"/>
    <col min="5898" max="5898" width="19.28515625" style="2" bestFit="1" customWidth="1"/>
    <col min="5899" max="5899" width="18.28515625" style="2" bestFit="1" customWidth="1"/>
    <col min="5900" max="6144" width="9.140625" style="2"/>
    <col min="6145" max="6145" width="33.28515625" style="2" customWidth="1"/>
    <col min="6146" max="6146" width="21.42578125" style="2" customWidth="1"/>
    <col min="6147" max="6147" width="22" style="2" customWidth="1"/>
    <col min="6148" max="6148" width="36.140625" style="2" customWidth="1"/>
    <col min="6149" max="6149" width="22.28515625" style="2" customWidth="1"/>
    <col min="6150" max="6150" width="23.28515625" style="2" customWidth="1"/>
    <col min="6151" max="6151" width="13.140625" style="2" customWidth="1"/>
    <col min="6152" max="6152" width="14.140625" style="2" customWidth="1"/>
    <col min="6153" max="6153" width="11.85546875" style="2" bestFit="1" customWidth="1"/>
    <col min="6154" max="6154" width="19.28515625" style="2" bestFit="1" customWidth="1"/>
    <col min="6155" max="6155" width="18.28515625" style="2" bestFit="1" customWidth="1"/>
    <col min="6156" max="6400" width="9.140625" style="2"/>
    <col min="6401" max="6401" width="33.28515625" style="2" customWidth="1"/>
    <col min="6402" max="6402" width="21.42578125" style="2" customWidth="1"/>
    <col min="6403" max="6403" width="22" style="2" customWidth="1"/>
    <col min="6404" max="6404" width="36.140625" style="2" customWidth="1"/>
    <col min="6405" max="6405" width="22.28515625" style="2" customWidth="1"/>
    <col min="6406" max="6406" width="23.28515625" style="2" customWidth="1"/>
    <col min="6407" max="6407" width="13.140625" style="2" customWidth="1"/>
    <col min="6408" max="6408" width="14.140625" style="2" customWidth="1"/>
    <col min="6409" max="6409" width="11.85546875" style="2" bestFit="1" customWidth="1"/>
    <col min="6410" max="6410" width="19.28515625" style="2" bestFit="1" customWidth="1"/>
    <col min="6411" max="6411" width="18.28515625" style="2" bestFit="1" customWidth="1"/>
    <col min="6412" max="6656" width="9.140625" style="2"/>
    <col min="6657" max="6657" width="33.28515625" style="2" customWidth="1"/>
    <col min="6658" max="6658" width="21.42578125" style="2" customWidth="1"/>
    <col min="6659" max="6659" width="22" style="2" customWidth="1"/>
    <col min="6660" max="6660" width="36.140625" style="2" customWidth="1"/>
    <col min="6661" max="6661" width="22.28515625" style="2" customWidth="1"/>
    <col min="6662" max="6662" width="23.28515625" style="2" customWidth="1"/>
    <col min="6663" max="6663" width="13.140625" style="2" customWidth="1"/>
    <col min="6664" max="6664" width="14.140625" style="2" customWidth="1"/>
    <col min="6665" max="6665" width="11.85546875" style="2" bestFit="1" customWidth="1"/>
    <col min="6666" max="6666" width="19.28515625" style="2" bestFit="1" customWidth="1"/>
    <col min="6667" max="6667" width="18.28515625" style="2" bestFit="1" customWidth="1"/>
    <col min="6668" max="6912" width="9.140625" style="2"/>
    <col min="6913" max="6913" width="33.28515625" style="2" customWidth="1"/>
    <col min="6914" max="6914" width="21.42578125" style="2" customWidth="1"/>
    <col min="6915" max="6915" width="22" style="2" customWidth="1"/>
    <col min="6916" max="6916" width="36.140625" style="2" customWidth="1"/>
    <col min="6917" max="6917" width="22.28515625" style="2" customWidth="1"/>
    <col min="6918" max="6918" width="23.28515625" style="2" customWidth="1"/>
    <col min="6919" max="6919" width="13.140625" style="2" customWidth="1"/>
    <col min="6920" max="6920" width="14.140625" style="2" customWidth="1"/>
    <col min="6921" max="6921" width="11.85546875" style="2" bestFit="1" customWidth="1"/>
    <col min="6922" max="6922" width="19.28515625" style="2" bestFit="1" customWidth="1"/>
    <col min="6923" max="6923" width="18.28515625" style="2" bestFit="1" customWidth="1"/>
    <col min="6924" max="7168" width="9.140625" style="2"/>
    <col min="7169" max="7169" width="33.28515625" style="2" customWidth="1"/>
    <col min="7170" max="7170" width="21.42578125" style="2" customWidth="1"/>
    <col min="7171" max="7171" width="22" style="2" customWidth="1"/>
    <col min="7172" max="7172" width="36.140625" style="2" customWidth="1"/>
    <col min="7173" max="7173" width="22.28515625" style="2" customWidth="1"/>
    <col min="7174" max="7174" width="23.28515625" style="2" customWidth="1"/>
    <col min="7175" max="7175" width="13.140625" style="2" customWidth="1"/>
    <col min="7176" max="7176" width="14.140625" style="2" customWidth="1"/>
    <col min="7177" max="7177" width="11.85546875" style="2" bestFit="1" customWidth="1"/>
    <col min="7178" max="7178" width="19.28515625" style="2" bestFit="1" customWidth="1"/>
    <col min="7179" max="7179" width="18.28515625" style="2" bestFit="1" customWidth="1"/>
    <col min="7180" max="7424" width="9.140625" style="2"/>
    <col min="7425" max="7425" width="33.28515625" style="2" customWidth="1"/>
    <col min="7426" max="7426" width="21.42578125" style="2" customWidth="1"/>
    <col min="7427" max="7427" width="22" style="2" customWidth="1"/>
    <col min="7428" max="7428" width="36.140625" style="2" customWidth="1"/>
    <col min="7429" max="7429" width="22.28515625" style="2" customWidth="1"/>
    <col min="7430" max="7430" width="23.28515625" style="2" customWidth="1"/>
    <col min="7431" max="7431" width="13.140625" style="2" customWidth="1"/>
    <col min="7432" max="7432" width="14.140625" style="2" customWidth="1"/>
    <col min="7433" max="7433" width="11.85546875" style="2" bestFit="1" customWidth="1"/>
    <col min="7434" max="7434" width="19.28515625" style="2" bestFit="1" customWidth="1"/>
    <col min="7435" max="7435" width="18.28515625" style="2" bestFit="1" customWidth="1"/>
    <col min="7436" max="7680" width="9.140625" style="2"/>
    <col min="7681" max="7681" width="33.28515625" style="2" customWidth="1"/>
    <col min="7682" max="7682" width="21.42578125" style="2" customWidth="1"/>
    <col min="7683" max="7683" width="22" style="2" customWidth="1"/>
    <col min="7684" max="7684" width="36.140625" style="2" customWidth="1"/>
    <col min="7685" max="7685" width="22.28515625" style="2" customWidth="1"/>
    <col min="7686" max="7686" width="23.28515625" style="2" customWidth="1"/>
    <col min="7687" max="7687" width="13.140625" style="2" customWidth="1"/>
    <col min="7688" max="7688" width="14.140625" style="2" customWidth="1"/>
    <col min="7689" max="7689" width="11.85546875" style="2" bestFit="1" customWidth="1"/>
    <col min="7690" max="7690" width="19.28515625" style="2" bestFit="1" customWidth="1"/>
    <col min="7691" max="7691" width="18.28515625" style="2" bestFit="1" customWidth="1"/>
    <col min="7692" max="7936" width="9.140625" style="2"/>
    <col min="7937" max="7937" width="33.28515625" style="2" customWidth="1"/>
    <col min="7938" max="7938" width="21.42578125" style="2" customWidth="1"/>
    <col min="7939" max="7939" width="22" style="2" customWidth="1"/>
    <col min="7940" max="7940" width="36.140625" style="2" customWidth="1"/>
    <col min="7941" max="7941" width="22.28515625" style="2" customWidth="1"/>
    <col min="7942" max="7942" width="23.28515625" style="2" customWidth="1"/>
    <col min="7943" max="7943" width="13.140625" style="2" customWidth="1"/>
    <col min="7944" max="7944" width="14.140625" style="2" customWidth="1"/>
    <col min="7945" max="7945" width="11.85546875" style="2" bestFit="1" customWidth="1"/>
    <col min="7946" max="7946" width="19.28515625" style="2" bestFit="1" customWidth="1"/>
    <col min="7947" max="7947" width="18.28515625" style="2" bestFit="1" customWidth="1"/>
    <col min="7948" max="8192" width="9.140625" style="2"/>
    <col min="8193" max="8193" width="33.28515625" style="2" customWidth="1"/>
    <col min="8194" max="8194" width="21.42578125" style="2" customWidth="1"/>
    <col min="8195" max="8195" width="22" style="2" customWidth="1"/>
    <col min="8196" max="8196" width="36.140625" style="2" customWidth="1"/>
    <col min="8197" max="8197" width="22.28515625" style="2" customWidth="1"/>
    <col min="8198" max="8198" width="23.28515625" style="2" customWidth="1"/>
    <col min="8199" max="8199" width="13.140625" style="2" customWidth="1"/>
    <col min="8200" max="8200" width="14.140625" style="2" customWidth="1"/>
    <col min="8201" max="8201" width="11.85546875" style="2" bestFit="1" customWidth="1"/>
    <col min="8202" max="8202" width="19.28515625" style="2" bestFit="1" customWidth="1"/>
    <col min="8203" max="8203" width="18.28515625" style="2" bestFit="1" customWidth="1"/>
    <col min="8204" max="8448" width="9.140625" style="2"/>
    <col min="8449" max="8449" width="33.28515625" style="2" customWidth="1"/>
    <col min="8450" max="8450" width="21.42578125" style="2" customWidth="1"/>
    <col min="8451" max="8451" width="22" style="2" customWidth="1"/>
    <col min="8452" max="8452" width="36.140625" style="2" customWidth="1"/>
    <col min="8453" max="8453" width="22.28515625" style="2" customWidth="1"/>
    <col min="8454" max="8454" width="23.28515625" style="2" customWidth="1"/>
    <col min="8455" max="8455" width="13.140625" style="2" customWidth="1"/>
    <col min="8456" max="8456" width="14.140625" style="2" customWidth="1"/>
    <col min="8457" max="8457" width="11.85546875" style="2" bestFit="1" customWidth="1"/>
    <col min="8458" max="8458" width="19.28515625" style="2" bestFit="1" customWidth="1"/>
    <col min="8459" max="8459" width="18.28515625" style="2" bestFit="1" customWidth="1"/>
    <col min="8460" max="8704" width="9.140625" style="2"/>
    <col min="8705" max="8705" width="33.28515625" style="2" customWidth="1"/>
    <col min="8706" max="8706" width="21.42578125" style="2" customWidth="1"/>
    <col min="8707" max="8707" width="22" style="2" customWidth="1"/>
    <col min="8708" max="8708" width="36.140625" style="2" customWidth="1"/>
    <col min="8709" max="8709" width="22.28515625" style="2" customWidth="1"/>
    <col min="8710" max="8710" width="23.28515625" style="2" customWidth="1"/>
    <col min="8711" max="8711" width="13.140625" style="2" customWidth="1"/>
    <col min="8712" max="8712" width="14.140625" style="2" customWidth="1"/>
    <col min="8713" max="8713" width="11.85546875" style="2" bestFit="1" customWidth="1"/>
    <col min="8714" max="8714" width="19.28515625" style="2" bestFit="1" customWidth="1"/>
    <col min="8715" max="8715" width="18.28515625" style="2" bestFit="1" customWidth="1"/>
    <col min="8716" max="8960" width="9.140625" style="2"/>
    <col min="8961" max="8961" width="33.28515625" style="2" customWidth="1"/>
    <col min="8962" max="8962" width="21.42578125" style="2" customWidth="1"/>
    <col min="8963" max="8963" width="22" style="2" customWidth="1"/>
    <col min="8964" max="8964" width="36.140625" style="2" customWidth="1"/>
    <col min="8965" max="8965" width="22.28515625" style="2" customWidth="1"/>
    <col min="8966" max="8966" width="23.28515625" style="2" customWidth="1"/>
    <col min="8967" max="8967" width="13.140625" style="2" customWidth="1"/>
    <col min="8968" max="8968" width="14.140625" style="2" customWidth="1"/>
    <col min="8969" max="8969" width="11.85546875" style="2" bestFit="1" customWidth="1"/>
    <col min="8970" max="8970" width="19.28515625" style="2" bestFit="1" customWidth="1"/>
    <col min="8971" max="8971" width="18.28515625" style="2" bestFit="1" customWidth="1"/>
    <col min="8972" max="9216" width="9.140625" style="2"/>
    <col min="9217" max="9217" width="33.28515625" style="2" customWidth="1"/>
    <col min="9218" max="9218" width="21.42578125" style="2" customWidth="1"/>
    <col min="9219" max="9219" width="22" style="2" customWidth="1"/>
    <col min="9220" max="9220" width="36.140625" style="2" customWidth="1"/>
    <col min="9221" max="9221" width="22.28515625" style="2" customWidth="1"/>
    <col min="9222" max="9222" width="23.28515625" style="2" customWidth="1"/>
    <col min="9223" max="9223" width="13.140625" style="2" customWidth="1"/>
    <col min="9224" max="9224" width="14.140625" style="2" customWidth="1"/>
    <col min="9225" max="9225" width="11.85546875" style="2" bestFit="1" customWidth="1"/>
    <col min="9226" max="9226" width="19.28515625" style="2" bestFit="1" customWidth="1"/>
    <col min="9227" max="9227" width="18.28515625" style="2" bestFit="1" customWidth="1"/>
    <col min="9228" max="9472" width="9.140625" style="2"/>
    <col min="9473" max="9473" width="33.28515625" style="2" customWidth="1"/>
    <col min="9474" max="9474" width="21.42578125" style="2" customWidth="1"/>
    <col min="9475" max="9475" width="22" style="2" customWidth="1"/>
    <col min="9476" max="9476" width="36.140625" style="2" customWidth="1"/>
    <col min="9477" max="9477" width="22.28515625" style="2" customWidth="1"/>
    <col min="9478" max="9478" width="23.28515625" style="2" customWidth="1"/>
    <col min="9479" max="9479" width="13.140625" style="2" customWidth="1"/>
    <col min="9480" max="9480" width="14.140625" style="2" customWidth="1"/>
    <col min="9481" max="9481" width="11.85546875" style="2" bestFit="1" customWidth="1"/>
    <col min="9482" max="9482" width="19.28515625" style="2" bestFit="1" customWidth="1"/>
    <col min="9483" max="9483" width="18.28515625" style="2" bestFit="1" customWidth="1"/>
    <col min="9484" max="9728" width="9.140625" style="2"/>
    <col min="9729" max="9729" width="33.28515625" style="2" customWidth="1"/>
    <col min="9730" max="9730" width="21.42578125" style="2" customWidth="1"/>
    <col min="9731" max="9731" width="22" style="2" customWidth="1"/>
    <col min="9732" max="9732" width="36.140625" style="2" customWidth="1"/>
    <col min="9733" max="9733" width="22.28515625" style="2" customWidth="1"/>
    <col min="9734" max="9734" width="23.28515625" style="2" customWidth="1"/>
    <col min="9735" max="9735" width="13.140625" style="2" customWidth="1"/>
    <col min="9736" max="9736" width="14.140625" style="2" customWidth="1"/>
    <col min="9737" max="9737" width="11.85546875" style="2" bestFit="1" customWidth="1"/>
    <col min="9738" max="9738" width="19.28515625" style="2" bestFit="1" customWidth="1"/>
    <col min="9739" max="9739" width="18.28515625" style="2" bestFit="1" customWidth="1"/>
    <col min="9740" max="9984" width="9.140625" style="2"/>
    <col min="9985" max="9985" width="33.28515625" style="2" customWidth="1"/>
    <col min="9986" max="9986" width="21.42578125" style="2" customWidth="1"/>
    <col min="9987" max="9987" width="22" style="2" customWidth="1"/>
    <col min="9988" max="9988" width="36.140625" style="2" customWidth="1"/>
    <col min="9989" max="9989" width="22.28515625" style="2" customWidth="1"/>
    <col min="9990" max="9990" width="23.28515625" style="2" customWidth="1"/>
    <col min="9991" max="9991" width="13.140625" style="2" customWidth="1"/>
    <col min="9992" max="9992" width="14.140625" style="2" customWidth="1"/>
    <col min="9993" max="9993" width="11.85546875" style="2" bestFit="1" customWidth="1"/>
    <col min="9994" max="9994" width="19.28515625" style="2" bestFit="1" customWidth="1"/>
    <col min="9995" max="9995" width="18.28515625" style="2" bestFit="1" customWidth="1"/>
    <col min="9996" max="10240" width="9.140625" style="2"/>
    <col min="10241" max="10241" width="33.28515625" style="2" customWidth="1"/>
    <col min="10242" max="10242" width="21.42578125" style="2" customWidth="1"/>
    <col min="10243" max="10243" width="22" style="2" customWidth="1"/>
    <col min="10244" max="10244" width="36.140625" style="2" customWidth="1"/>
    <col min="10245" max="10245" width="22.28515625" style="2" customWidth="1"/>
    <col min="10246" max="10246" width="23.28515625" style="2" customWidth="1"/>
    <col min="10247" max="10247" width="13.140625" style="2" customWidth="1"/>
    <col min="10248" max="10248" width="14.140625" style="2" customWidth="1"/>
    <col min="10249" max="10249" width="11.85546875" style="2" bestFit="1" customWidth="1"/>
    <col min="10250" max="10250" width="19.28515625" style="2" bestFit="1" customWidth="1"/>
    <col min="10251" max="10251" width="18.28515625" style="2" bestFit="1" customWidth="1"/>
    <col min="10252" max="10496" width="9.140625" style="2"/>
    <col min="10497" max="10497" width="33.28515625" style="2" customWidth="1"/>
    <col min="10498" max="10498" width="21.42578125" style="2" customWidth="1"/>
    <col min="10499" max="10499" width="22" style="2" customWidth="1"/>
    <col min="10500" max="10500" width="36.140625" style="2" customWidth="1"/>
    <col min="10501" max="10501" width="22.28515625" style="2" customWidth="1"/>
    <col min="10502" max="10502" width="23.28515625" style="2" customWidth="1"/>
    <col min="10503" max="10503" width="13.140625" style="2" customWidth="1"/>
    <col min="10504" max="10504" width="14.140625" style="2" customWidth="1"/>
    <col min="10505" max="10505" width="11.85546875" style="2" bestFit="1" customWidth="1"/>
    <col min="10506" max="10506" width="19.28515625" style="2" bestFit="1" customWidth="1"/>
    <col min="10507" max="10507" width="18.28515625" style="2" bestFit="1" customWidth="1"/>
    <col min="10508" max="10752" width="9.140625" style="2"/>
    <col min="10753" max="10753" width="33.28515625" style="2" customWidth="1"/>
    <col min="10754" max="10754" width="21.42578125" style="2" customWidth="1"/>
    <col min="10755" max="10755" width="22" style="2" customWidth="1"/>
    <col min="10756" max="10756" width="36.140625" style="2" customWidth="1"/>
    <col min="10757" max="10757" width="22.28515625" style="2" customWidth="1"/>
    <col min="10758" max="10758" width="23.28515625" style="2" customWidth="1"/>
    <col min="10759" max="10759" width="13.140625" style="2" customWidth="1"/>
    <col min="10760" max="10760" width="14.140625" style="2" customWidth="1"/>
    <col min="10761" max="10761" width="11.85546875" style="2" bestFit="1" customWidth="1"/>
    <col min="10762" max="10762" width="19.28515625" style="2" bestFit="1" customWidth="1"/>
    <col min="10763" max="10763" width="18.28515625" style="2" bestFit="1" customWidth="1"/>
    <col min="10764" max="11008" width="9.140625" style="2"/>
    <col min="11009" max="11009" width="33.28515625" style="2" customWidth="1"/>
    <col min="11010" max="11010" width="21.42578125" style="2" customWidth="1"/>
    <col min="11011" max="11011" width="22" style="2" customWidth="1"/>
    <col min="11012" max="11012" width="36.140625" style="2" customWidth="1"/>
    <col min="11013" max="11013" width="22.28515625" style="2" customWidth="1"/>
    <col min="11014" max="11014" width="23.28515625" style="2" customWidth="1"/>
    <col min="11015" max="11015" width="13.140625" style="2" customWidth="1"/>
    <col min="11016" max="11016" width="14.140625" style="2" customWidth="1"/>
    <col min="11017" max="11017" width="11.85546875" style="2" bestFit="1" customWidth="1"/>
    <col min="11018" max="11018" width="19.28515625" style="2" bestFit="1" customWidth="1"/>
    <col min="11019" max="11019" width="18.28515625" style="2" bestFit="1" customWidth="1"/>
    <col min="11020" max="11264" width="9.140625" style="2"/>
    <col min="11265" max="11265" width="33.28515625" style="2" customWidth="1"/>
    <col min="11266" max="11266" width="21.42578125" style="2" customWidth="1"/>
    <col min="11267" max="11267" width="22" style="2" customWidth="1"/>
    <col min="11268" max="11268" width="36.140625" style="2" customWidth="1"/>
    <col min="11269" max="11269" width="22.28515625" style="2" customWidth="1"/>
    <col min="11270" max="11270" width="23.28515625" style="2" customWidth="1"/>
    <col min="11271" max="11271" width="13.140625" style="2" customWidth="1"/>
    <col min="11272" max="11272" width="14.140625" style="2" customWidth="1"/>
    <col min="11273" max="11273" width="11.85546875" style="2" bestFit="1" customWidth="1"/>
    <col min="11274" max="11274" width="19.28515625" style="2" bestFit="1" customWidth="1"/>
    <col min="11275" max="11275" width="18.28515625" style="2" bestFit="1" customWidth="1"/>
    <col min="11276" max="11520" width="9.140625" style="2"/>
    <col min="11521" max="11521" width="33.28515625" style="2" customWidth="1"/>
    <col min="11522" max="11522" width="21.42578125" style="2" customWidth="1"/>
    <col min="11523" max="11523" width="22" style="2" customWidth="1"/>
    <col min="11524" max="11524" width="36.140625" style="2" customWidth="1"/>
    <col min="11525" max="11525" width="22.28515625" style="2" customWidth="1"/>
    <col min="11526" max="11526" width="23.28515625" style="2" customWidth="1"/>
    <col min="11527" max="11527" width="13.140625" style="2" customWidth="1"/>
    <col min="11528" max="11528" width="14.140625" style="2" customWidth="1"/>
    <col min="11529" max="11529" width="11.85546875" style="2" bestFit="1" customWidth="1"/>
    <col min="11530" max="11530" width="19.28515625" style="2" bestFit="1" customWidth="1"/>
    <col min="11531" max="11531" width="18.28515625" style="2" bestFit="1" customWidth="1"/>
    <col min="11532" max="11776" width="9.140625" style="2"/>
    <col min="11777" max="11777" width="33.28515625" style="2" customWidth="1"/>
    <col min="11778" max="11778" width="21.42578125" style="2" customWidth="1"/>
    <col min="11779" max="11779" width="22" style="2" customWidth="1"/>
    <col min="11780" max="11780" width="36.140625" style="2" customWidth="1"/>
    <col min="11781" max="11781" width="22.28515625" style="2" customWidth="1"/>
    <col min="11782" max="11782" width="23.28515625" style="2" customWidth="1"/>
    <col min="11783" max="11783" width="13.140625" style="2" customWidth="1"/>
    <col min="11784" max="11784" width="14.140625" style="2" customWidth="1"/>
    <col min="11785" max="11785" width="11.85546875" style="2" bestFit="1" customWidth="1"/>
    <col min="11786" max="11786" width="19.28515625" style="2" bestFit="1" customWidth="1"/>
    <col min="11787" max="11787" width="18.28515625" style="2" bestFit="1" customWidth="1"/>
    <col min="11788" max="12032" width="9.140625" style="2"/>
    <col min="12033" max="12033" width="33.28515625" style="2" customWidth="1"/>
    <col min="12034" max="12034" width="21.42578125" style="2" customWidth="1"/>
    <col min="12035" max="12035" width="22" style="2" customWidth="1"/>
    <col min="12036" max="12036" width="36.140625" style="2" customWidth="1"/>
    <col min="12037" max="12037" width="22.28515625" style="2" customWidth="1"/>
    <col min="12038" max="12038" width="23.28515625" style="2" customWidth="1"/>
    <col min="12039" max="12039" width="13.140625" style="2" customWidth="1"/>
    <col min="12040" max="12040" width="14.140625" style="2" customWidth="1"/>
    <col min="12041" max="12041" width="11.85546875" style="2" bestFit="1" customWidth="1"/>
    <col min="12042" max="12042" width="19.28515625" style="2" bestFit="1" customWidth="1"/>
    <col min="12043" max="12043" width="18.28515625" style="2" bestFit="1" customWidth="1"/>
    <col min="12044" max="12288" width="9.140625" style="2"/>
    <col min="12289" max="12289" width="33.28515625" style="2" customWidth="1"/>
    <col min="12290" max="12290" width="21.42578125" style="2" customWidth="1"/>
    <col min="12291" max="12291" width="22" style="2" customWidth="1"/>
    <col min="12292" max="12292" width="36.140625" style="2" customWidth="1"/>
    <col min="12293" max="12293" width="22.28515625" style="2" customWidth="1"/>
    <col min="12294" max="12294" width="23.28515625" style="2" customWidth="1"/>
    <col min="12295" max="12295" width="13.140625" style="2" customWidth="1"/>
    <col min="12296" max="12296" width="14.140625" style="2" customWidth="1"/>
    <col min="12297" max="12297" width="11.85546875" style="2" bestFit="1" customWidth="1"/>
    <col min="12298" max="12298" width="19.28515625" style="2" bestFit="1" customWidth="1"/>
    <col min="12299" max="12299" width="18.28515625" style="2" bestFit="1" customWidth="1"/>
    <col min="12300" max="12544" width="9.140625" style="2"/>
    <col min="12545" max="12545" width="33.28515625" style="2" customWidth="1"/>
    <col min="12546" max="12546" width="21.42578125" style="2" customWidth="1"/>
    <col min="12547" max="12547" width="22" style="2" customWidth="1"/>
    <col min="12548" max="12548" width="36.140625" style="2" customWidth="1"/>
    <col min="12549" max="12549" width="22.28515625" style="2" customWidth="1"/>
    <col min="12550" max="12550" width="23.28515625" style="2" customWidth="1"/>
    <col min="12551" max="12551" width="13.140625" style="2" customWidth="1"/>
    <col min="12552" max="12552" width="14.140625" style="2" customWidth="1"/>
    <col min="12553" max="12553" width="11.85546875" style="2" bestFit="1" customWidth="1"/>
    <col min="12554" max="12554" width="19.28515625" style="2" bestFit="1" customWidth="1"/>
    <col min="12555" max="12555" width="18.28515625" style="2" bestFit="1" customWidth="1"/>
    <col min="12556" max="12800" width="9.140625" style="2"/>
    <col min="12801" max="12801" width="33.28515625" style="2" customWidth="1"/>
    <col min="12802" max="12802" width="21.42578125" style="2" customWidth="1"/>
    <col min="12803" max="12803" width="22" style="2" customWidth="1"/>
    <col min="12804" max="12804" width="36.140625" style="2" customWidth="1"/>
    <col min="12805" max="12805" width="22.28515625" style="2" customWidth="1"/>
    <col min="12806" max="12806" width="23.28515625" style="2" customWidth="1"/>
    <col min="12807" max="12807" width="13.140625" style="2" customWidth="1"/>
    <col min="12808" max="12808" width="14.140625" style="2" customWidth="1"/>
    <col min="12809" max="12809" width="11.85546875" style="2" bestFit="1" customWidth="1"/>
    <col min="12810" max="12810" width="19.28515625" style="2" bestFit="1" customWidth="1"/>
    <col min="12811" max="12811" width="18.28515625" style="2" bestFit="1" customWidth="1"/>
    <col min="12812" max="13056" width="9.140625" style="2"/>
    <col min="13057" max="13057" width="33.28515625" style="2" customWidth="1"/>
    <col min="13058" max="13058" width="21.42578125" style="2" customWidth="1"/>
    <col min="13059" max="13059" width="22" style="2" customWidth="1"/>
    <col min="13060" max="13060" width="36.140625" style="2" customWidth="1"/>
    <col min="13061" max="13061" width="22.28515625" style="2" customWidth="1"/>
    <col min="13062" max="13062" width="23.28515625" style="2" customWidth="1"/>
    <col min="13063" max="13063" width="13.140625" style="2" customWidth="1"/>
    <col min="13064" max="13064" width="14.140625" style="2" customWidth="1"/>
    <col min="13065" max="13065" width="11.85546875" style="2" bestFit="1" customWidth="1"/>
    <col min="13066" max="13066" width="19.28515625" style="2" bestFit="1" customWidth="1"/>
    <col min="13067" max="13067" width="18.28515625" style="2" bestFit="1" customWidth="1"/>
    <col min="13068" max="13312" width="9.140625" style="2"/>
    <col min="13313" max="13313" width="33.28515625" style="2" customWidth="1"/>
    <col min="13314" max="13314" width="21.42578125" style="2" customWidth="1"/>
    <col min="13315" max="13315" width="22" style="2" customWidth="1"/>
    <col min="13316" max="13316" width="36.140625" style="2" customWidth="1"/>
    <col min="13317" max="13317" width="22.28515625" style="2" customWidth="1"/>
    <col min="13318" max="13318" width="23.28515625" style="2" customWidth="1"/>
    <col min="13319" max="13319" width="13.140625" style="2" customWidth="1"/>
    <col min="13320" max="13320" width="14.140625" style="2" customWidth="1"/>
    <col min="13321" max="13321" width="11.85546875" style="2" bestFit="1" customWidth="1"/>
    <col min="13322" max="13322" width="19.28515625" style="2" bestFit="1" customWidth="1"/>
    <col min="13323" max="13323" width="18.28515625" style="2" bestFit="1" customWidth="1"/>
    <col min="13324" max="13568" width="9.140625" style="2"/>
    <col min="13569" max="13569" width="33.28515625" style="2" customWidth="1"/>
    <col min="13570" max="13570" width="21.42578125" style="2" customWidth="1"/>
    <col min="13571" max="13571" width="22" style="2" customWidth="1"/>
    <col min="13572" max="13572" width="36.140625" style="2" customWidth="1"/>
    <col min="13573" max="13573" width="22.28515625" style="2" customWidth="1"/>
    <col min="13574" max="13574" width="23.28515625" style="2" customWidth="1"/>
    <col min="13575" max="13575" width="13.140625" style="2" customWidth="1"/>
    <col min="13576" max="13576" width="14.140625" style="2" customWidth="1"/>
    <col min="13577" max="13577" width="11.85546875" style="2" bestFit="1" customWidth="1"/>
    <col min="13578" max="13578" width="19.28515625" style="2" bestFit="1" customWidth="1"/>
    <col min="13579" max="13579" width="18.28515625" style="2" bestFit="1" customWidth="1"/>
    <col min="13580" max="13824" width="9.140625" style="2"/>
    <col min="13825" max="13825" width="33.28515625" style="2" customWidth="1"/>
    <col min="13826" max="13826" width="21.42578125" style="2" customWidth="1"/>
    <col min="13827" max="13827" width="22" style="2" customWidth="1"/>
    <col min="13828" max="13828" width="36.140625" style="2" customWidth="1"/>
    <col min="13829" max="13829" width="22.28515625" style="2" customWidth="1"/>
    <col min="13830" max="13830" width="23.28515625" style="2" customWidth="1"/>
    <col min="13831" max="13831" width="13.140625" style="2" customWidth="1"/>
    <col min="13832" max="13832" width="14.140625" style="2" customWidth="1"/>
    <col min="13833" max="13833" width="11.85546875" style="2" bestFit="1" customWidth="1"/>
    <col min="13834" max="13834" width="19.28515625" style="2" bestFit="1" customWidth="1"/>
    <col min="13835" max="13835" width="18.28515625" style="2" bestFit="1" customWidth="1"/>
    <col min="13836" max="14080" width="9.140625" style="2"/>
    <col min="14081" max="14081" width="33.28515625" style="2" customWidth="1"/>
    <col min="14082" max="14082" width="21.42578125" style="2" customWidth="1"/>
    <col min="14083" max="14083" width="22" style="2" customWidth="1"/>
    <col min="14084" max="14084" width="36.140625" style="2" customWidth="1"/>
    <col min="14085" max="14085" width="22.28515625" style="2" customWidth="1"/>
    <col min="14086" max="14086" width="23.28515625" style="2" customWidth="1"/>
    <col min="14087" max="14087" width="13.140625" style="2" customWidth="1"/>
    <col min="14088" max="14088" width="14.140625" style="2" customWidth="1"/>
    <col min="14089" max="14089" width="11.85546875" style="2" bestFit="1" customWidth="1"/>
    <col min="14090" max="14090" width="19.28515625" style="2" bestFit="1" customWidth="1"/>
    <col min="14091" max="14091" width="18.28515625" style="2" bestFit="1" customWidth="1"/>
    <col min="14092" max="14336" width="9.140625" style="2"/>
    <col min="14337" max="14337" width="33.28515625" style="2" customWidth="1"/>
    <col min="14338" max="14338" width="21.42578125" style="2" customWidth="1"/>
    <col min="14339" max="14339" width="22" style="2" customWidth="1"/>
    <col min="14340" max="14340" width="36.140625" style="2" customWidth="1"/>
    <col min="14341" max="14341" width="22.28515625" style="2" customWidth="1"/>
    <col min="14342" max="14342" width="23.28515625" style="2" customWidth="1"/>
    <col min="14343" max="14343" width="13.140625" style="2" customWidth="1"/>
    <col min="14344" max="14344" width="14.140625" style="2" customWidth="1"/>
    <col min="14345" max="14345" width="11.85546875" style="2" bestFit="1" customWidth="1"/>
    <col min="14346" max="14346" width="19.28515625" style="2" bestFit="1" customWidth="1"/>
    <col min="14347" max="14347" width="18.28515625" style="2" bestFit="1" customWidth="1"/>
    <col min="14348" max="14592" width="9.140625" style="2"/>
    <col min="14593" max="14593" width="33.28515625" style="2" customWidth="1"/>
    <col min="14594" max="14594" width="21.42578125" style="2" customWidth="1"/>
    <col min="14595" max="14595" width="22" style="2" customWidth="1"/>
    <col min="14596" max="14596" width="36.140625" style="2" customWidth="1"/>
    <col min="14597" max="14597" width="22.28515625" style="2" customWidth="1"/>
    <col min="14598" max="14598" width="23.28515625" style="2" customWidth="1"/>
    <col min="14599" max="14599" width="13.140625" style="2" customWidth="1"/>
    <col min="14600" max="14600" width="14.140625" style="2" customWidth="1"/>
    <col min="14601" max="14601" width="11.85546875" style="2" bestFit="1" customWidth="1"/>
    <col min="14602" max="14602" width="19.28515625" style="2" bestFit="1" customWidth="1"/>
    <col min="14603" max="14603" width="18.28515625" style="2" bestFit="1" customWidth="1"/>
    <col min="14604" max="14848" width="9.140625" style="2"/>
    <col min="14849" max="14849" width="33.28515625" style="2" customWidth="1"/>
    <col min="14850" max="14850" width="21.42578125" style="2" customWidth="1"/>
    <col min="14851" max="14851" width="22" style="2" customWidth="1"/>
    <col min="14852" max="14852" width="36.140625" style="2" customWidth="1"/>
    <col min="14853" max="14853" width="22.28515625" style="2" customWidth="1"/>
    <col min="14854" max="14854" width="23.28515625" style="2" customWidth="1"/>
    <col min="14855" max="14855" width="13.140625" style="2" customWidth="1"/>
    <col min="14856" max="14856" width="14.140625" style="2" customWidth="1"/>
    <col min="14857" max="14857" width="11.85546875" style="2" bestFit="1" customWidth="1"/>
    <col min="14858" max="14858" width="19.28515625" style="2" bestFit="1" customWidth="1"/>
    <col min="14859" max="14859" width="18.28515625" style="2" bestFit="1" customWidth="1"/>
    <col min="14860" max="15104" width="9.140625" style="2"/>
    <col min="15105" max="15105" width="33.28515625" style="2" customWidth="1"/>
    <col min="15106" max="15106" width="21.42578125" style="2" customWidth="1"/>
    <col min="15107" max="15107" width="22" style="2" customWidth="1"/>
    <col min="15108" max="15108" width="36.140625" style="2" customWidth="1"/>
    <col min="15109" max="15109" width="22.28515625" style="2" customWidth="1"/>
    <col min="15110" max="15110" width="23.28515625" style="2" customWidth="1"/>
    <col min="15111" max="15111" width="13.140625" style="2" customWidth="1"/>
    <col min="15112" max="15112" width="14.140625" style="2" customWidth="1"/>
    <col min="15113" max="15113" width="11.85546875" style="2" bestFit="1" customWidth="1"/>
    <col min="15114" max="15114" width="19.28515625" style="2" bestFit="1" customWidth="1"/>
    <col min="15115" max="15115" width="18.28515625" style="2" bestFit="1" customWidth="1"/>
    <col min="15116" max="15360" width="9.140625" style="2"/>
    <col min="15361" max="15361" width="33.28515625" style="2" customWidth="1"/>
    <col min="15362" max="15362" width="21.42578125" style="2" customWidth="1"/>
    <col min="15363" max="15363" width="22" style="2" customWidth="1"/>
    <col min="15364" max="15364" width="36.140625" style="2" customWidth="1"/>
    <col min="15365" max="15365" width="22.28515625" style="2" customWidth="1"/>
    <col min="15366" max="15366" width="23.28515625" style="2" customWidth="1"/>
    <col min="15367" max="15367" width="13.140625" style="2" customWidth="1"/>
    <col min="15368" max="15368" width="14.140625" style="2" customWidth="1"/>
    <col min="15369" max="15369" width="11.85546875" style="2" bestFit="1" customWidth="1"/>
    <col min="15370" max="15370" width="19.28515625" style="2" bestFit="1" customWidth="1"/>
    <col min="15371" max="15371" width="18.28515625" style="2" bestFit="1" customWidth="1"/>
    <col min="15372" max="15616" width="9.140625" style="2"/>
    <col min="15617" max="15617" width="33.28515625" style="2" customWidth="1"/>
    <col min="15618" max="15618" width="21.42578125" style="2" customWidth="1"/>
    <col min="15619" max="15619" width="22" style="2" customWidth="1"/>
    <col min="15620" max="15620" width="36.140625" style="2" customWidth="1"/>
    <col min="15621" max="15621" width="22.28515625" style="2" customWidth="1"/>
    <col min="15622" max="15622" width="23.28515625" style="2" customWidth="1"/>
    <col min="15623" max="15623" width="13.140625" style="2" customWidth="1"/>
    <col min="15624" max="15624" width="14.140625" style="2" customWidth="1"/>
    <col min="15625" max="15625" width="11.85546875" style="2" bestFit="1" customWidth="1"/>
    <col min="15626" max="15626" width="19.28515625" style="2" bestFit="1" customWidth="1"/>
    <col min="15627" max="15627" width="18.28515625" style="2" bestFit="1" customWidth="1"/>
    <col min="15628" max="15872" width="9.140625" style="2"/>
    <col min="15873" max="15873" width="33.28515625" style="2" customWidth="1"/>
    <col min="15874" max="15874" width="21.42578125" style="2" customWidth="1"/>
    <col min="15875" max="15875" width="22" style="2" customWidth="1"/>
    <col min="15876" max="15876" width="36.140625" style="2" customWidth="1"/>
    <col min="15877" max="15877" width="22.28515625" style="2" customWidth="1"/>
    <col min="15878" max="15878" width="23.28515625" style="2" customWidth="1"/>
    <col min="15879" max="15879" width="13.140625" style="2" customWidth="1"/>
    <col min="15880" max="15880" width="14.140625" style="2" customWidth="1"/>
    <col min="15881" max="15881" width="11.85546875" style="2" bestFit="1" customWidth="1"/>
    <col min="15882" max="15882" width="19.28515625" style="2" bestFit="1" customWidth="1"/>
    <col min="15883" max="15883" width="18.28515625" style="2" bestFit="1" customWidth="1"/>
    <col min="15884" max="16128" width="9.140625" style="2"/>
    <col min="16129" max="16129" width="33.28515625" style="2" customWidth="1"/>
    <col min="16130" max="16130" width="21.42578125" style="2" customWidth="1"/>
    <col min="16131" max="16131" width="22" style="2" customWidth="1"/>
    <col min="16132" max="16132" width="36.140625" style="2" customWidth="1"/>
    <col min="16133" max="16133" width="22.28515625" style="2" customWidth="1"/>
    <col min="16134" max="16134" width="23.28515625" style="2" customWidth="1"/>
    <col min="16135" max="16135" width="13.140625" style="2" customWidth="1"/>
    <col min="16136" max="16136" width="14.140625" style="2" customWidth="1"/>
    <col min="16137" max="16137" width="11.85546875" style="2" bestFit="1" customWidth="1"/>
    <col min="16138" max="16138" width="19.28515625" style="2" bestFit="1" customWidth="1"/>
    <col min="16139" max="16139" width="18.28515625" style="2" bestFit="1" customWidth="1"/>
    <col min="16140" max="16384" width="9.140625" style="2"/>
  </cols>
  <sheetData>
    <row r="1" spans="1:13" x14ac:dyDescent="0.25">
      <c r="A1" s="466" t="s">
        <v>83</v>
      </c>
      <c r="B1" s="468" t="s">
        <v>0</v>
      </c>
      <c r="C1" s="469"/>
      <c r="D1" s="470"/>
      <c r="E1" s="474" t="s">
        <v>78</v>
      </c>
      <c r="F1" s="475"/>
    </row>
    <row r="2" spans="1:13" x14ac:dyDescent="0.25">
      <c r="A2" s="467"/>
      <c r="B2" s="471"/>
      <c r="C2" s="472"/>
      <c r="D2" s="473"/>
      <c r="E2" s="476"/>
      <c r="F2" s="477"/>
    </row>
    <row r="3" spans="1:13" x14ac:dyDescent="0.25">
      <c r="A3" s="467"/>
      <c r="B3" s="471"/>
      <c r="C3" s="472"/>
      <c r="D3" s="473"/>
      <c r="E3" s="476"/>
      <c r="F3" s="477"/>
    </row>
    <row r="4" spans="1:13" ht="27" customHeight="1" x14ac:dyDescent="0.25">
      <c r="A4" s="467"/>
      <c r="B4" s="471"/>
      <c r="C4" s="472"/>
      <c r="D4" s="473"/>
      <c r="E4" s="476"/>
      <c r="F4" s="477"/>
    </row>
    <row r="5" spans="1:13" x14ac:dyDescent="0.25">
      <c r="A5" s="10" t="s">
        <v>1</v>
      </c>
      <c r="B5" s="478" t="s">
        <v>79</v>
      </c>
      <c r="C5" s="479"/>
      <c r="D5" s="480"/>
      <c r="E5" s="484"/>
      <c r="F5" s="485"/>
    </row>
    <row r="6" spans="1:13" x14ac:dyDescent="0.25">
      <c r="A6" s="11" t="s">
        <v>80</v>
      </c>
      <c r="B6" s="481"/>
      <c r="C6" s="482"/>
      <c r="D6" s="483"/>
      <c r="E6" s="486"/>
      <c r="F6" s="487"/>
    </row>
    <row r="7" spans="1:13" ht="22.5" customHeight="1" x14ac:dyDescent="0.25">
      <c r="A7" s="12" t="s">
        <v>2</v>
      </c>
      <c r="B7" s="12" t="s">
        <v>3</v>
      </c>
      <c r="C7" s="12" t="s">
        <v>4</v>
      </c>
      <c r="D7" s="12" t="s">
        <v>5</v>
      </c>
      <c r="E7" s="12" t="s">
        <v>3</v>
      </c>
      <c r="F7" s="12" t="s">
        <v>4</v>
      </c>
      <c r="J7" s="3"/>
      <c r="K7" s="3"/>
      <c r="L7" s="3"/>
      <c r="M7" s="3"/>
    </row>
    <row r="8" spans="1:13" ht="17.25" customHeight="1" x14ac:dyDescent="0.25">
      <c r="A8" s="13" t="s">
        <v>6</v>
      </c>
      <c r="B8" s="14">
        <f>B9+B10+B20+B21+B25+B26</f>
        <v>198766479.79999998</v>
      </c>
      <c r="C8" s="15">
        <f>C9+C10+C20+C21+C25+C26</f>
        <v>202583367.14999998</v>
      </c>
      <c r="D8" s="13" t="s">
        <v>7</v>
      </c>
      <c r="E8" s="14">
        <f>E9+E10+E14</f>
        <v>190401594.60000002</v>
      </c>
      <c r="F8" s="14">
        <f>F9+F10+F14</f>
        <v>164399864.76999998</v>
      </c>
      <c r="G8" s="4"/>
      <c r="H8" s="4"/>
      <c r="I8" s="5"/>
      <c r="J8" s="3"/>
      <c r="K8" s="3"/>
      <c r="L8" s="3"/>
      <c r="M8" s="3"/>
    </row>
    <row r="9" spans="1:13" ht="27" customHeight="1" x14ac:dyDescent="0.25">
      <c r="A9" s="13" t="s">
        <v>8</v>
      </c>
      <c r="B9" s="16">
        <v>0</v>
      </c>
      <c r="C9" s="16">
        <v>0</v>
      </c>
      <c r="D9" s="13" t="s">
        <v>9</v>
      </c>
      <c r="E9" s="16">
        <v>232357416.30000001</v>
      </c>
      <c r="F9" s="17">
        <v>245585916.03</v>
      </c>
      <c r="G9" s="4" t="b">
        <f>E61=E66=E63</f>
        <v>0</v>
      </c>
      <c r="H9" s="4"/>
      <c r="J9" s="3"/>
      <c r="K9" s="3"/>
      <c r="L9" s="3"/>
      <c r="M9" s="3"/>
    </row>
    <row r="10" spans="1:13" ht="16.5" customHeight="1" x14ac:dyDescent="0.25">
      <c r="A10" s="13" t="s">
        <v>10</v>
      </c>
      <c r="B10" s="16">
        <f>B11+B18+B19</f>
        <v>180544139.51999998</v>
      </c>
      <c r="C10" s="16">
        <f>C11+C18+C19</f>
        <v>182366896.03</v>
      </c>
      <c r="D10" s="13" t="s">
        <v>11</v>
      </c>
      <c r="E10" s="16">
        <f>E11-E12</f>
        <v>-41955821.700000003</v>
      </c>
      <c r="F10" s="16">
        <f>F11-F12</f>
        <v>-81186051.260000005</v>
      </c>
      <c r="G10" s="4"/>
      <c r="H10" s="4"/>
      <c r="J10" s="3"/>
      <c r="K10" s="3"/>
      <c r="L10" s="3"/>
      <c r="M10" s="3"/>
    </row>
    <row r="11" spans="1:13" ht="16.5" customHeight="1" x14ac:dyDescent="0.25">
      <c r="A11" s="13" t="s">
        <v>12</v>
      </c>
      <c r="B11" s="16">
        <f>B12+SUM(B14:B17)</f>
        <v>152225220.94999999</v>
      </c>
      <c r="C11" s="16">
        <f>C12+SUM(C14:C17)</f>
        <v>148464393.40000001</v>
      </c>
      <c r="D11" s="18" t="s">
        <v>13</v>
      </c>
      <c r="E11" s="19"/>
      <c r="F11" s="19"/>
      <c r="G11" s="4"/>
      <c r="H11" s="4"/>
      <c r="J11" s="3"/>
      <c r="K11" s="3"/>
      <c r="L11" s="3"/>
      <c r="M11" s="3"/>
    </row>
    <row r="12" spans="1:13" ht="16.5" customHeight="1" x14ac:dyDescent="0.25">
      <c r="A12" s="18" t="s">
        <v>14</v>
      </c>
      <c r="B12" s="19">
        <v>132836387.48999999</v>
      </c>
      <c r="C12" s="19">
        <f>131316536.08+1245325.84+226340.44</f>
        <v>132788202.36</v>
      </c>
      <c r="D12" s="18" t="s">
        <v>15</v>
      </c>
      <c r="E12" s="19">
        <v>41955821.700000003</v>
      </c>
      <c r="F12" s="20">
        <v>81186051.260000005</v>
      </c>
      <c r="G12" s="4"/>
      <c r="H12" s="4"/>
      <c r="J12" s="3"/>
      <c r="K12" s="3"/>
      <c r="L12" s="3"/>
      <c r="M12" s="3"/>
    </row>
    <row r="13" spans="1:13" ht="64.5" customHeight="1" x14ac:dyDescent="0.25">
      <c r="A13" s="18" t="s">
        <v>16</v>
      </c>
      <c r="B13" s="19">
        <v>1167163.95</v>
      </c>
      <c r="C13" s="19">
        <v>1245325.8400000001</v>
      </c>
      <c r="D13" s="13" t="s">
        <v>17</v>
      </c>
      <c r="E13" s="16"/>
      <c r="F13" s="16"/>
      <c r="G13" s="4"/>
      <c r="H13" s="4"/>
      <c r="J13" s="3"/>
      <c r="K13" s="3"/>
      <c r="L13" s="3"/>
      <c r="M13" s="3"/>
    </row>
    <row r="14" spans="1:13" ht="30" x14ac:dyDescent="0.25">
      <c r="A14" s="18" t="s">
        <v>18</v>
      </c>
      <c r="B14" s="19">
        <v>18660604.539999999</v>
      </c>
      <c r="C14" s="19">
        <v>14843446.99</v>
      </c>
      <c r="D14" s="13" t="s">
        <v>19</v>
      </c>
      <c r="E14" s="16"/>
      <c r="F14" s="16"/>
      <c r="G14" s="4"/>
      <c r="H14" s="4"/>
    </row>
    <row r="15" spans="1:13" ht="30" x14ac:dyDescent="0.25">
      <c r="A15" s="18" t="s">
        <v>20</v>
      </c>
      <c r="B15" s="19">
        <v>684211.09</v>
      </c>
      <c r="C15" s="19">
        <v>814253.04</v>
      </c>
      <c r="D15" s="13" t="s">
        <v>21</v>
      </c>
      <c r="E15" s="21"/>
      <c r="F15" s="21"/>
      <c r="G15" s="4"/>
      <c r="H15" s="4"/>
    </row>
    <row r="16" spans="1:13" x14ac:dyDescent="0.25">
      <c r="A16" s="18" t="s">
        <v>22</v>
      </c>
      <c r="B16" s="19">
        <v>0</v>
      </c>
      <c r="C16" s="19">
        <v>0</v>
      </c>
      <c r="D16" s="13" t="s">
        <v>23</v>
      </c>
      <c r="E16" s="21"/>
      <c r="F16" s="21"/>
      <c r="G16" s="4"/>
      <c r="H16" s="4"/>
    </row>
    <row r="17" spans="1:11" ht="33" customHeight="1" x14ac:dyDescent="0.25">
      <c r="A17" s="18" t="s">
        <v>24</v>
      </c>
      <c r="B17" s="19">
        <v>44017.83</v>
      </c>
      <c r="C17" s="19">
        <v>18491.009999999998</v>
      </c>
      <c r="D17" s="13" t="s">
        <v>81</v>
      </c>
      <c r="E17" s="22">
        <f>E18+E19+E30+E31</f>
        <v>35012880.630000003</v>
      </c>
      <c r="F17" s="22">
        <f>F18+F19+F30+F31</f>
        <v>50243411.300000004</v>
      </c>
      <c r="G17" s="4"/>
      <c r="H17" s="4"/>
    </row>
    <row r="18" spans="1:11" ht="30" x14ac:dyDescent="0.25">
      <c r="A18" s="13" t="s">
        <v>25</v>
      </c>
      <c r="B18" s="16">
        <v>28318918.57</v>
      </c>
      <c r="C18" s="16">
        <v>33902502.630000003</v>
      </c>
      <c r="D18" s="18" t="s">
        <v>82</v>
      </c>
      <c r="E18" s="16"/>
      <c r="F18" s="16"/>
      <c r="G18" s="4"/>
      <c r="H18" s="4"/>
    </row>
    <row r="19" spans="1:11" ht="32.25" customHeight="1" x14ac:dyDescent="0.25">
      <c r="A19" s="13" t="s">
        <v>26</v>
      </c>
      <c r="B19" s="21">
        <v>0</v>
      </c>
      <c r="C19" s="21">
        <v>0</v>
      </c>
      <c r="D19" s="13" t="s">
        <v>27</v>
      </c>
      <c r="E19" s="23">
        <f>SUM(E20:E27)</f>
        <v>23625452.850000001</v>
      </c>
      <c r="F19" s="23">
        <f>SUM(F20:F27)</f>
        <v>7256435.3100000005</v>
      </c>
      <c r="G19" s="4"/>
      <c r="H19" s="4"/>
    </row>
    <row r="20" spans="1:11" ht="17.25" customHeight="1" x14ac:dyDescent="0.25">
      <c r="A20" s="13" t="s">
        <v>28</v>
      </c>
      <c r="B20" s="16">
        <v>18083565.559999999</v>
      </c>
      <c r="C20" s="24">
        <v>20099148.949999999</v>
      </c>
      <c r="D20" s="18" t="s">
        <v>29</v>
      </c>
      <c r="E20" s="19">
        <v>287797.36</v>
      </c>
      <c r="F20" s="19">
        <v>472858.8</v>
      </c>
      <c r="G20" s="4"/>
      <c r="H20" s="4"/>
    </row>
    <row r="21" spans="1:11" ht="29.25" customHeight="1" x14ac:dyDescent="0.25">
      <c r="A21" s="13" t="s">
        <v>30</v>
      </c>
      <c r="B21" s="16">
        <f>SUM(B22:B24)</f>
        <v>0</v>
      </c>
      <c r="C21" s="16">
        <f>SUM(C22:C24)</f>
        <v>0</v>
      </c>
      <c r="D21" s="18" t="s">
        <v>31</v>
      </c>
      <c r="E21" s="19">
        <v>88922</v>
      </c>
      <c r="F21" s="19">
        <v>97719</v>
      </c>
      <c r="G21" s="4"/>
      <c r="H21" s="4"/>
      <c r="K21" s="3"/>
    </row>
    <row r="22" spans="1:11" ht="30" x14ac:dyDescent="0.25">
      <c r="A22" s="18" t="s">
        <v>32</v>
      </c>
      <c r="B22" s="19">
        <v>0</v>
      </c>
      <c r="C22" s="19">
        <v>0</v>
      </c>
      <c r="D22" s="18" t="s">
        <v>33</v>
      </c>
      <c r="E22" s="19">
        <v>524372.5</v>
      </c>
      <c r="F22" s="19">
        <v>546506.31000000006</v>
      </c>
      <c r="G22" s="4"/>
      <c r="H22" s="4"/>
      <c r="K22" s="3"/>
    </row>
    <row r="23" spans="1:11" ht="14.25" customHeight="1" x14ac:dyDescent="0.25">
      <c r="A23" s="18" t="s">
        <v>34</v>
      </c>
      <c r="B23" s="25">
        <v>0</v>
      </c>
      <c r="C23" s="25">
        <v>0</v>
      </c>
      <c r="D23" s="18" t="s">
        <v>35</v>
      </c>
      <c r="E23" s="19">
        <v>1040063.76</v>
      </c>
      <c r="F23" s="19">
        <v>1048533.71</v>
      </c>
      <c r="G23" s="4"/>
      <c r="H23" s="4"/>
      <c r="K23" s="3"/>
    </row>
    <row r="24" spans="1:11" ht="30.75" customHeight="1" x14ac:dyDescent="0.25">
      <c r="A24" s="18" t="s">
        <v>36</v>
      </c>
      <c r="B24" s="25">
        <v>0</v>
      </c>
      <c r="C24" s="25">
        <v>0</v>
      </c>
      <c r="D24" s="18" t="s">
        <v>37</v>
      </c>
      <c r="E24" s="19">
        <v>19732470.170000002</v>
      </c>
      <c r="F24" s="19">
        <v>3039439.45</v>
      </c>
      <c r="G24" s="4"/>
      <c r="H24" s="4"/>
      <c r="K24" s="3"/>
    </row>
    <row r="25" spans="1:11" ht="33" customHeight="1" x14ac:dyDescent="0.25">
      <c r="A25" s="13" t="s">
        <v>38</v>
      </c>
      <c r="B25" s="16">
        <v>138774.72</v>
      </c>
      <c r="C25" s="16">
        <v>117322.17</v>
      </c>
      <c r="D25" s="18" t="s">
        <v>39</v>
      </c>
      <c r="E25" s="26">
        <v>1929775.32</v>
      </c>
      <c r="F25" s="27">
        <v>2012547.41</v>
      </c>
      <c r="G25" s="4"/>
      <c r="H25" s="4"/>
    </row>
    <row r="26" spans="1:11" ht="47.25" customHeight="1" x14ac:dyDescent="0.25">
      <c r="A26" s="13" t="s">
        <v>40</v>
      </c>
      <c r="B26" s="21">
        <v>0</v>
      </c>
      <c r="C26" s="21">
        <v>0</v>
      </c>
      <c r="D26" s="18" t="s">
        <v>41</v>
      </c>
      <c r="E26" s="19">
        <v>22051.74</v>
      </c>
      <c r="F26" s="19">
        <v>38830.629999999997</v>
      </c>
      <c r="G26" s="4"/>
      <c r="H26" s="4"/>
    </row>
    <row r="27" spans="1:11" x14ac:dyDescent="0.25">
      <c r="A27" s="13" t="s">
        <v>42</v>
      </c>
      <c r="B27" s="16">
        <f>B28+B33+B39+B47</f>
        <v>26647995.43</v>
      </c>
      <c r="C27" s="16">
        <f>C28+C33+C39+C47</f>
        <v>12059908.919999998</v>
      </c>
      <c r="D27" s="18" t="s">
        <v>43</v>
      </c>
      <c r="E27" s="19">
        <f>E28+E29</f>
        <v>0</v>
      </c>
      <c r="F27" s="19">
        <f>F28+F29</f>
        <v>0</v>
      </c>
      <c r="G27" s="4"/>
      <c r="H27" s="4"/>
    </row>
    <row r="28" spans="1:11" ht="30" x14ac:dyDescent="0.25">
      <c r="A28" s="13" t="s">
        <v>44</v>
      </c>
      <c r="B28" s="16">
        <f>SUM(B29:B32)</f>
        <v>0</v>
      </c>
      <c r="C28" s="16">
        <f>SUM(C29:C32)</f>
        <v>0</v>
      </c>
      <c r="D28" s="18" t="s">
        <v>45</v>
      </c>
      <c r="E28" s="19"/>
      <c r="F28" s="19"/>
      <c r="G28" s="4"/>
      <c r="H28" s="4"/>
    </row>
    <row r="29" spans="1:11" x14ac:dyDescent="0.25">
      <c r="A29" s="18" t="s">
        <v>46</v>
      </c>
      <c r="B29" s="19">
        <v>0</v>
      </c>
      <c r="C29" s="19">
        <v>0</v>
      </c>
      <c r="D29" s="18" t="s">
        <v>47</v>
      </c>
      <c r="E29" s="19"/>
      <c r="F29" s="19"/>
      <c r="G29" s="4"/>
      <c r="H29" s="4"/>
    </row>
    <row r="30" spans="1:11" x14ac:dyDescent="0.25">
      <c r="A30" s="18" t="s">
        <v>48</v>
      </c>
      <c r="B30" s="25">
        <v>0</v>
      </c>
      <c r="C30" s="25">
        <v>0</v>
      </c>
      <c r="D30" s="13" t="s">
        <v>49</v>
      </c>
      <c r="E30" s="28">
        <v>6364421.1500000004</v>
      </c>
      <c r="F30" s="29">
        <v>37574263.43</v>
      </c>
      <c r="G30" s="4"/>
      <c r="H30" s="4"/>
    </row>
    <row r="31" spans="1:11" x14ac:dyDescent="0.25">
      <c r="A31" s="18" t="s">
        <v>50</v>
      </c>
      <c r="B31" s="25">
        <v>0</v>
      </c>
      <c r="C31" s="25">
        <v>0</v>
      </c>
      <c r="D31" s="13" t="s">
        <v>51</v>
      </c>
      <c r="E31" s="28">
        <f>E32+E33</f>
        <v>5023006.63</v>
      </c>
      <c r="F31" s="29">
        <f>F32</f>
        <v>5412712.5600000024</v>
      </c>
      <c r="G31" s="4"/>
      <c r="H31" s="4"/>
      <c r="K31" s="6"/>
    </row>
    <row r="32" spans="1:11" ht="30" x14ac:dyDescent="0.25">
      <c r="A32" s="18" t="s">
        <v>52</v>
      </c>
      <c r="B32" s="19">
        <v>0</v>
      </c>
      <c r="C32" s="19">
        <v>0</v>
      </c>
      <c r="D32" s="18" t="s">
        <v>53</v>
      </c>
      <c r="E32" s="30">
        <v>5023006.63</v>
      </c>
      <c r="F32" s="30">
        <f>42986975.99-F30</f>
        <v>5412712.5600000024</v>
      </c>
      <c r="G32" s="4"/>
      <c r="H32" s="4"/>
    </row>
    <row r="33" spans="1:11" ht="30.75" customHeight="1" x14ac:dyDescent="0.25">
      <c r="A33" s="13" t="s">
        <v>54</v>
      </c>
      <c r="B33" s="16">
        <f>SUM(B34:B38)</f>
        <v>24390729.59</v>
      </c>
      <c r="C33" s="16">
        <f>SUM(C34:C38)</f>
        <v>9851374.5299999993</v>
      </c>
      <c r="D33" s="18" t="s">
        <v>55</v>
      </c>
      <c r="E33" s="19"/>
      <c r="F33" s="19"/>
      <c r="G33" s="4"/>
      <c r="H33" s="4"/>
      <c r="K33" s="6"/>
    </row>
    <row r="34" spans="1:11" x14ac:dyDescent="0.25">
      <c r="A34" s="18" t="s">
        <v>56</v>
      </c>
      <c r="B34" s="19"/>
      <c r="C34" s="19">
        <v>1080.45</v>
      </c>
      <c r="D34" s="18"/>
      <c r="E34" s="16"/>
      <c r="F34" s="16"/>
      <c r="G34" s="4"/>
      <c r="H34" s="4"/>
    </row>
    <row r="35" spans="1:11" x14ac:dyDescent="0.25">
      <c r="A35" s="18" t="s">
        <v>57</v>
      </c>
      <c r="B35" s="19">
        <v>0</v>
      </c>
      <c r="C35" s="19"/>
      <c r="D35" s="18"/>
      <c r="E35" s="16"/>
      <c r="F35" s="16"/>
      <c r="G35" s="4"/>
      <c r="H35" s="4"/>
      <c r="K35" s="7"/>
    </row>
    <row r="36" spans="1:11" ht="30" x14ac:dyDescent="0.25">
      <c r="A36" s="18" t="s">
        <v>58</v>
      </c>
      <c r="B36" s="19">
        <v>0</v>
      </c>
      <c r="C36" s="19">
        <v>0</v>
      </c>
      <c r="D36" s="18"/>
      <c r="E36" s="16"/>
      <c r="F36" s="16"/>
      <c r="G36" s="4"/>
      <c r="H36" s="4"/>
    </row>
    <row r="37" spans="1:11" ht="23.25" customHeight="1" x14ac:dyDescent="0.25">
      <c r="A37" s="18" t="s">
        <v>59</v>
      </c>
      <c r="B37" s="19">
        <v>24390729.59</v>
      </c>
      <c r="C37" s="31">
        <v>9850294.0800000001</v>
      </c>
      <c r="D37" s="13"/>
      <c r="E37" s="16"/>
      <c r="F37" s="16"/>
      <c r="G37" s="4"/>
      <c r="H37" s="4"/>
      <c r="K37" s="6"/>
    </row>
    <row r="38" spans="1:11" ht="45" x14ac:dyDescent="0.25">
      <c r="A38" s="18" t="s">
        <v>60</v>
      </c>
      <c r="B38" s="19">
        <v>0</v>
      </c>
      <c r="C38" s="19">
        <v>0</v>
      </c>
      <c r="D38" s="18"/>
      <c r="E38" s="32"/>
      <c r="F38" s="32"/>
      <c r="G38" s="4"/>
      <c r="H38" s="4"/>
    </row>
    <row r="39" spans="1:11" ht="28.5" customHeight="1" x14ac:dyDescent="0.25">
      <c r="A39" s="13" t="s">
        <v>61</v>
      </c>
      <c r="B39" s="16">
        <f>SUM(B40:B46)</f>
        <v>2257104.69</v>
      </c>
      <c r="C39" s="16">
        <f>SUM(C40:C46)</f>
        <v>2207937.94</v>
      </c>
      <c r="D39" s="18"/>
      <c r="E39" s="33"/>
      <c r="F39" s="33"/>
      <c r="G39" s="4"/>
      <c r="H39" s="4"/>
    </row>
    <row r="40" spans="1:11" ht="18.75" customHeight="1" x14ac:dyDescent="0.25">
      <c r="A40" s="18" t="s">
        <v>62</v>
      </c>
      <c r="B40" s="19">
        <v>0</v>
      </c>
      <c r="C40" s="19">
        <v>0</v>
      </c>
      <c r="D40" s="18"/>
      <c r="E40" s="33"/>
      <c r="F40" s="33"/>
      <c r="G40" s="4"/>
      <c r="H40" s="4"/>
    </row>
    <row r="41" spans="1:11" ht="31.5" customHeight="1" x14ac:dyDescent="0.25">
      <c r="A41" s="18" t="s">
        <v>63</v>
      </c>
      <c r="B41" s="19">
        <v>327329.37</v>
      </c>
      <c r="C41" s="19">
        <v>195390.53</v>
      </c>
      <c r="D41" s="18"/>
      <c r="E41" s="33"/>
      <c r="F41" s="33"/>
      <c r="G41" s="4"/>
      <c r="H41" s="4"/>
    </row>
    <row r="42" spans="1:11" ht="30" x14ac:dyDescent="0.25">
      <c r="A42" s="18" t="s">
        <v>64</v>
      </c>
      <c r="B42" s="19"/>
      <c r="C42" s="19"/>
      <c r="D42" s="18"/>
      <c r="E42" s="33"/>
      <c r="F42" s="33"/>
      <c r="G42" s="4"/>
      <c r="H42" s="4"/>
    </row>
    <row r="43" spans="1:11" ht="18.75" customHeight="1" x14ac:dyDescent="0.25">
      <c r="A43" s="18" t="s">
        <v>65</v>
      </c>
      <c r="B43" s="19">
        <v>1929775.32</v>
      </c>
      <c r="C43" s="19">
        <v>2012547.41</v>
      </c>
      <c r="D43" s="18"/>
      <c r="E43" s="33"/>
      <c r="F43" s="33"/>
      <c r="G43" s="4"/>
      <c r="H43" s="4"/>
    </row>
    <row r="44" spans="1:11" ht="16.5" customHeight="1" x14ac:dyDescent="0.25">
      <c r="A44" s="18" t="s">
        <v>66</v>
      </c>
      <c r="B44" s="25"/>
      <c r="C44" s="19"/>
      <c r="D44" s="18"/>
      <c r="E44" s="33"/>
      <c r="F44" s="33"/>
      <c r="G44" s="4"/>
      <c r="H44" s="4"/>
    </row>
    <row r="45" spans="1:11" ht="18.75" customHeight="1" x14ac:dyDescent="0.25">
      <c r="A45" s="18" t="s">
        <v>67</v>
      </c>
      <c r="B45" s="25"/>
      <c r="C45" s="25"/>
      <c r="D45" s="18"/>
      <c r="E45" s="33"/>
      <c r="F45" s="33"/>
      <c r="G45" s="4"/>
      <c r="H45" s="4"/>
    </row>
    <row r="46" spans="1:11" ht="27" customHeight="1" x14ac:dyDescent="0.25">
      <c r="A46" s="18" t="s">
        <v>68</v>
      </c>
      <c r="B46" s="25"/>
      <c r="C46" s="25"/>
      <c r="D46" s="18"/>
      <c r="E46" s="33"/>
      <c r="F46" s="33"/>
      <c r="G46" s="4"/>
      <c r="H46" s="4"/>
    </row>
    <row r="47" spans="1:11" ht="18.75" customHeight="1" x14ac:dyDescent="0.25">
      <c r="A47" s="13" t="s">
        <v>69</v>
      </c>
      <c r="B47" s="16">
        <v>161.15</v>
      </c>
      <c r="C47" s="16">
        <v>596.45000000000005</v>
      </c>
      <c r="D47" s="18"/>
      <c r="E47" s="33"/>
      <c r="F47" s="33"/>
      <c r="G47" s="4"/>
      <c r="H47" s="4"/>
    </row>
    <row r="48" spans="1:11" ht="17.25" customHeight="1" x14ac:dyDescent="0.25">
      <c r="A48" s="13" t="s">
        <v>70</v>
      </c>
      <c r="B48" s="34">
        <f>B8+B27</f>
        <v>225414475.22999999</v>
      </c>
      <c r="C48" s="35">
        <f>C8+C27</f>
        <v>214643276.06999996</v>
      </c>
      <c r="D48" s="13" t="s">
        <v>71</v>
      </c>
      <c r="E48" s="34">
        <f>E8+E15+E16+E17</f>
        <v>225414475.23000002</v>
      </c>
      <c r="F48" s="35">
        <f>F8+F15+F16+F17</f>
        <v>214643276.06999999</v>
      </c>
      <c r="G48" s="4"/>
      <c r="H48" s="4"/>
    </row>
    <row r="49" spans="1:10" x14ac:dyDescent="0.25">
      <c r="A49" s="488"/>
      <c r="B49" s="488"/>
      <c r="C49" s="488"/>
      <c r="D49" s="488"/>
      <c r="E49" s="488"/>
      <c r="F49" s="488"/>
      <c r="J49" s="5"/>
    </row>
    <row r="50" spans="1:10" x14ac:dyDescent="0.25">
      <c r="A50" s="8"/>
      <c r="B50" s="8"/>
      <c r="C50" s="8"/>
      <c r="D50" s="8"/>
      <c r="E50" s="8"/>
      <c r="F50" s="8"/>
    </row>
    <row r="51" spans="1:10" x14ac:dyDescent="0.25">
      <c r="A51" s="8"/>
      <c r="B51" s="8"/>
      <c r="C51" s="462" t="s">
        <v>72</v>
      </c>
      <c r="D51" s="463"/>
      <c r="E51" s="8"/>
      <c r="F51" s="8"/>
    </row>
    <row r="52" spans="1:10" x14ac:dyDescent="0.25">
      <c r="A52" s="9" t="s">
        <v>73</v>
      </c>
      <c r="B52" s="9"/>
      <c r="C52" s="464" t="s">
        <v>74</v>
      </c>
      <c r="D52" s="465"/>
      <c r="E52" s="9"/>
      <c r="F52" s="9" t="s">
        <v>75</v>
      </c>
    </row>
    <row r="53" spans="1:10" x14ac:dyDescent="0.25">
      <c r="A53" s="9" t="s">
        <v>76</v>
      </c>
      <c r="E53" s="9"/>
      <c r="F53" s="9" t="s">
        <v>77</v>
      </c>
    </row>
    <row r="54" spans="1:10" x14ac:dyDescent="0.25">
      <c r="A54" s="9"/>
      <c r="B54" s="9"/>
      <c r="C54" s="9"/>
      <c r="E54" s="9"/>
    </row>
    <row r="55" spans="1:10" x14ac:dyDescent="0.25">
      <c r="A55" s="9"/>
      <c r="B55" s="9"/>
      <c r="C55" s="9"/>
      <c r="E55" s="9"/>
      <c r="F55" s="5"/>
    </row>
    <row r="56" spans="1:10" x14ac:dyDescent="0.25">
      <c r="A56" s="9"/>
      <c r="B56" s="9"/>
      <c r="C56" s="9"/>
      <c r="E56" s="9"/>
    </row>
    <row r="57" spans="1:10" x14ac:dyDescent="0.25">
      <c r="D57" s="5"/>
    </row>
    <row r="58" spans="1:10" x14ac:dyDescent="0.25">
      <c r="D58" s="5"/>
    </row>
    <row r="60" spans="1:10" x14ac:dyDescent="0.25">
      <c r="D60" s="5"/>
    </row>
    <row r="61" spans="1:10" x14ac:dyDescent="0.25">
      <c r="D61" s="3"/>
    </row>
    <row r="62" spans="1:10" x14ac:dyDescent="0.25">
      <c r="D62" s="3"/>
    </row>
    <row r="63" spans="1:10" x14ac:dyDescent="0.25">
      <c r="D63" s="3"/>
    </row>
    <row r="64" spans="1:10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130" spans="2:4" x14ac:dyDescent="0.25">
      <c r="B130" s="3"/>
      <c r="C130" s="3"/>
      <c r="D130" s="3"/>
    </row>
    <row r="131" spans="2:4" x14ac:dyDescent="0.25">
      <c r="B131" s="3"/>
      <c r="C131" s="3"/>
      <c r="D131" s="3"/>
    </row>
    <row r="132" spans="2:4" x14ac:dyDescent="0.25">
      <c r="B132" s="3"/>
      <c r="C132" s="3"/>
      <c r="D132" s="3"/>
    </row>
    <row r="133" spans="2:4" x14ac:dyDescent="0.25">
      <c r="B133" s="3"/>
      <c r="C133" s="3">
        <v>1316.97</v>
      </c>
      <c r="D133" s="3"/>
    </row>
    <row r="134" spans="2:4" x14ac:dyDescent="0.25">
      <c r="B134" s="3"/>
      <c r="C134" s="3">
        <v>300</v>
      </c>
      <c r="D134" s="3"/>
    </row>
    <row r="135" spans="2:4" x14ac:dyDescent="0.25">
      <c r="B135" s="3"/>
      <c r="C135" s="3">
        <v>99.99</v>
      </c>
      <c r="D135" s="3"/>
    </row>
    <row r="136" spans="2:4" x14ac:dyDescent="0.25">
      <c r="B136" s="3"/>
      <c r="C136" s="3">
        <v>85.99</v>
      </c>
      <c r="D136" s="3"/>
    </row>
    <row r="137" spans="2:4" x14ac:dyDescent="0.25">
      <c r="B137" s="3"/>
      <c r="C137" s="3">
        <v>75</v>
      </c>
      <c r="D137" s="3"/>
    </row>
    <row r="138" spans="2:4" x14ac:dyDescent="0.25">
      <c r="B138" s="3"/>
      <c r="C138" s="3">
        <v>65</v>
      </c>
      <c r="D138" s="3"/>
    </row>
    <row r="139" spans="2:4" x14ac:dyDescent="0.25">
      <c r="B139" s="3"/>
      <c r="C139" s="3">
        <v>59.9</v>
      </c>
      <c r="D139" s="3"/>
    </row>
    <row r="140" spans="2:4" x14ac:dyDescent="0.25">
      <c r="B140" s="3"/>
      <c r="C140" s="3">
        <f>SUM(C133:C139)</f>
        <v>2002.8500000000001</v>
      </c>
      <c r="D140" s="3"/>
    </row>
    <row r="141" spans="2:4" x14ac:dyDescent="0.25">
      <c r="B141" s="3"/>
      <c r="C141" s="3">
        <v>-4797.46</v>
      </c>
      <c r="D141" s="3"/>
    </row>
    <row r="142" spans="2:4" x14ac:dyDescent="0.25">
      <c r="B142" s="3"/>
      <c r="C142" s="3">
        <f>SUM(C140:C141)</f>
        <v>-2794.6099999999997</v>
      </c>
      <c r="D142" s="3"/>
    </row>
    <row r="143" spans="2:4" x14ac:dyDescent="0.25">
      <c r="B143" s="3"/>
      <c r="C143" s="3"/>
      <c r="D143" s="3"/>
    </row>
    <row r="144" spans="2:4" x14ac:dyDescent="0.25">
      <c r="B144" s="3"/>
      <c r="C144" s="3"/>
      <c r="D144" s="3"/>
    </row>
    <row r="145" spans="2:4" x14ac:dyDescent="0.25">
      <c r="B145" s="3"/>
      <c r="C145" s="3"/>
      <c r="D145" s="3"/>
    </row>
    <row r="146" spans="2:4" x14ac:dyDescent="0.25">
      <c r="B146" s="3"/>
      <c r="C146" s="3"/>
      <c r="D146" s="3"/>
    </row>
    <row r="147" spans="2:4" x14ac:dyDescent="0.25">
      <c r="B147" s="3"/>
      <c r="C147" s="3"/>
      <c r="D147" s="3"/>
    </row>
    <row r="148" spans="2:4" x14ac:dyDescent="0.25">
      <c r="B148" s="3"/>
      <c r="C148" s="3"/>
      <c r="D148" s="3"/>
    </row>
    <row r="149" spans="2:4" x14ac:dyDescent="0.25">
      <c r="B149" s="3"/>
      <c r="C149" s="3"/>
      <c r="D149" s="3"/>
    </row>
    <row r="150" spans="2:4" x14ac:dyDescent="0.25">
      <c r="B150" s="3"/>
      <c r="C150" s="3"/>
      <c r="D150" s="3"/>
    </row>
    <row r="151" spans="2:4" x14ac:dyDescent="0.25">
      <c r="B151" s="3"/>
      <c r="C151" s="3"/>
      <c r="D151" s="3"/>
    </row>
    <row r="152" spans="2:4" x14ac:dyDescent="0.25">
      <c r="B152" s="3"/>
      <c r="C152" s="3"/>
      <c r="D152" s="3"/>
    </row>
    <row r="153" spans="2:4" x14ac:dyDescent="0.25">
      <c r="B153" s="3"/>
      <c r="C153" s="3"/>
      <c r="D153" s="3"/>
    </row>
    <row r="154" spans="2:4" x14ac:dyDescent="0.25">
      <c r="B154" s="3"/>
      <c r="C154" s="3"/>
      <c r="D154" s="3"/>
    </row>
    <row r="155" spans="2:4" x14ac:dyDescent="0.25">
      <c r="B155" s="3"/>
      <c r="C155" s="3"/>
      <c r="D155" s="3"/>
    </row>
    <row r="156" spans="2:4" x14ac:dyDescent="0.25">
      <c r="B156" s="3"/>
      <c r="C156" s="3"/>
      <c r="D156" s="3"/>
    </row>
    <row r="157" spans="2:4" x14ac:dyDescent="0.25">
      <c r="B157" s="3"/>
      <c r="C157" s="3"/>
      <c r="D157" s="3"/>
    </row>
    <row r="158" spans="2:4" x14ac:dyDescent="0.25">
      <c r="B158" s="3"/>
      <c r="C158" s="3"/>
      <c r="D158" s="3"/>
    </row>
    <row r="159" spans="2:4" x14ac:dyDescent="0.25">
      <c r="B159" s="3"/>
      <c r="C159" s="3"/>
      <c r="D159" s="3"/>
    </row>
    <row r="160" spans="2:4" x14ac:dyDescent="0.25">
      <c r="B160" s="3"/>
      <c r="C160" s="3"/>
      <c r="D160" s="3"/>
    </row>
    <row r="161" spans="2:4" x14ac:dyDescent="0.25">
      <c r="B161" s="3"/>
      <c r="C161" s="3"/>
      <c r="D161" s="3"/>
    </row>
    <row r="162" spans="2:4" x14ac:dyDescent="0.25">
      <c r="B162" s="3"/>
      <c r="C162" s="3"/>
      <c r="D162" s="3"/>
    </row>
    <row r="163" spans="2:4" x14ac:dyDescent="0.25">
      <c r="B163" s="3"/>
      <c r="C163" s="3"/>
      <c r="D163" s="3"/>
    </row>
    <row r="164" spans="2:4" x14ac:dyDescent="0.25">
      <c r="B164" s="3"/>
      <c r="C164" s="3"/>
      <c r="D164" s="3"/>
    </row>
    <row r="165" spans="2:4" x14ac:dyDescent="0.25">
      <c r="B165" s="3"/>
      <c r="C165" s="3"/>
      <c r="D165" s="3"/>
    </row>
  </sheetData>
  <mergeCells count="8">
    <mergeCell ref="C51:D51"/>
    <mergeCell ref="C52:D52"/>
    <mergeCell ref="A1:A4"/>
    <mergeCell ref="B1:D4"/>
    <mergeCell ref="E1:F4"/>
    <mergeCell ref="B5:D6"/>
    <mergeCell ref="E5:F6"/>
    <mergeCell ref="A49:F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workbookViewId="0">
      <selection activeCell="A22" sqref="A22:B22"/>
    </sheetView>
  </sheetViews>
  <sheetFormatPr defaultRowHeight="15" x14ac:dyDescent="0.25"/>
  <cols>
    <col min="1" max="1" width="27.5703125" customWidth="1"/>
    <col min="2" max="2" width="32.42578125" customWidth="1"/>
    <col min="3" max="3" width="19.28515625" customWidth="1"/>
    <col min="4" max="4" width="17.7109375" customWidth="1"/>
  </cols>
  <sheetData>
    <row r="1" spans="1:4" ht="45" customHeight="1" x14ac:dyDescent="0.25">
      <c r="A1" s="905" t="s">
        <v>583</v>
      </c>
      <c r="B1" s="930" t="s">
        <v>586</v>
      </c>
      <c r="C1" s="906" t="s">
        <v>585</v>
      </c>
      <c r="D1" s="907"/>
    </row>
    <row r="2" spans="1:4" x14ac:dyDescent="0.25">
      <c r="A2" s="908" t="s">
        <v>584</v>
      </c>
      <c r="B2" s="931"/>
      <c r="C2" s="492"/>
      <c r="D2" s="909"/>
    </row>
    <row r="3" spans="1:4" ht="39.75" customHeight="1" thickBot="1" x14ac:dyDescent="0.3">
      <c r="A3" s="910"/>
      <c r="B3" s="36" t="s">
        <v>85</v>
      </c>
      <c r="C3" s="494"/>
      <c r="D3" s="911"/>
    </row>
    <row r="4" spans="1:4" ht="30" x14ac:dyDescent="0.25">
      <c r="A4" s="912"/>
      <c r="B4" s="495"/>
      <c r="C4" s="38" t="s">
        <v>86</v>
      </c>
      <c r="D4" s="913" t="s">
        <v>87</v>
      </c>
    </row>
    <row r="5" spans="1:4" x14ac:dyDescent="0.25">
      <c r="A5" s="914" t="s">
        <v>88</v>
      </c>
      <c r="B5" s="496"/>
      <c r="C5" s="39">
        <f>C6+C7+C8+C9+C10+C11</f>
        <v>24378522.449999999</v>
      </c>
      <c r="D5" s="915">
        <f>D6+D11+D7</f>
        <v>44647351.740000002</v>
      </c>
    </row>
    <row r="6" spans="1:4" x14ac:dyDescent="0.25">
      <c r="A6" s="916" t="s">
        <v>89</v>
      </c>
      <c r="B6" s="489"/>
      <c r="C6" s="41">
        <v>7132079.1799999997</v>
      </c>
      <c r="D6" s="917">
        <v>6023169.5</v>
      </c>
    </row>
    <row r="7" spans="1:4" x14ac:dyDescent="0.25">
      <c r="A7" s="916" t="s">
        <v>90</v>
      </c>
      <c r="B7" s="489"/>
      <c r="C7" s="41"/>
      <c r="D7" s="917">
        <v>596.45000000000005</v>
      </c>
    </row>
    <row r="8" spans="1:4" x14ac:dyDescent="0.25">
      <c r="A8" s="916" t="s">
        <v>91</v>
      </c>
      <c r="B8" s="489"/>
      <c r="C8" s="41"/>
      <c r="D8" s="917"/>
    </row>
    <row r="9" spans="1:4" x14ac:dyDescent="0.25">
      <c r="A9" s="916" t="s">
        <v>92</v>
      </c>
      <c r="B9" s="489"/>
      <c r="C9" s="41"/>
      <c r="D9" s="917"/>
    </row>
    <row r="10" spans="1:4" x14ac:dyDescent="0.25">
      <c r="A10" s="918" t="s">
        <v>93</v>
      </c>
      <c r="B10" s="498"/>
      <c r="C10" s="41"/>
      <c r="D10" s="917"/>
    </row>
    <row r="11" spans="1:4" x14ac:dyDescent="0.25">
      <c r="A11" s="916" t="s">
        <v>94</v>
      </c>
      <c r="B11" s="489"/>
      <c r="C11" s="41">
        <v>17246443.27</v>
      </c>
      <c r="D11" s="917">
        <v>38623585.789999999</v>
      </c>
    </row>
    <row r="12" spans="1:4" ht="15.75" thickBot="1" x14ac:dyDescent="0.3">
      <c r="A12" s="919" t="s">
        <v>95</v>
      </c>
      <c r="B12" s="499"/>
      <c r="C12" s="42">
        <f>SUM(C13:C22)</f>
        <v>93339537.409999996</v>
      </c>
      <c r="D12" s="920">
        <f>SUM(D13:D22)</f>
        <v>101688583.86</v>
      </c>
    </row>
    <row r="13" spans="1:4" x14ac:dyDescent="0.25">
      <c r="A13" s="916" t="s">
        <v>96</v>
      </c>
      <c r="B13" s="497"/>
      <c r="C13" s="43">
        <v>1606162.76</v>
      </c>
      <c r="D13" s="44">
        <v>1588653.13</v>
      </c>
    </row>
    <row r="14" spans="1:4" x14ac:dyDescent="0.25">
      <c r="A14" s="916" t="s">
        <v>97</v>
      </c>
      <c r="B14" s="497"/>
      <c r="C14" s="45">
        <v>1196967</v>
      </c>
      <c r="D14" s="46">
        <v>1495028.73</v>
      </c>
    </row>
    <row r="15" spans="1:4" x14ac:dyDescent="0.25">
      <c r="A15" s="916" t="s">
        <v>98</v>
      </c>
      <c r="B15" s="497"/>
      <c r="C15" s="47">
        <v>8198074.0800000001</v>
      </c>
      <c r="D15" s="48">
        <v>4957719.75</v>
      </c>
    </row>
    <row r="16" spans="1:4" x14ac:dyDescent="0.25">
      <c r="A16" s="916" t="s">
        <v>99</v>
      </c>
      <c r="B16" s="497"/>
      <c r="C16" s="47">
        <v>32985.269999999997</v>
      </c>
      <c r="D16" s="49">
        <v>66902.22</v>
      </c>
    </row>
    <row r="17" spans="1:4" x14ac:dyDescent="0.25">
      <c r="A17" s="916" t="s">
        <v>100</v>
      </c>
      <c r="B17" s="497"/>
      <c r="C17" s="47">
        <v>18777928.600000001</v>
      </c>
      <c r="D17" s="49">
        <v>18877436.210000001</v>
      </c>
    </row>
    <row r="18" spans="1:4" x14ac:dyDescent="0.25">
      <c r="A18" s="916" t="s">
        <v>101</v>
      </c>
      <c r="B18" s="497"/>
      <c r="C18" s="47">
        <v>3405500.65</v>
      </c>
      <c r="D18" s="49">
        <v>3384611.48</v>
      </c>
    </row>
    <row r="19" spans="1:4" x14ac:dyDescent="0.25">
      <c r="A19" s="916" t="s">
        <v>102</v>
      </c>
      <c r="B19" s="497"/>
      <c r="C19" s="47">
        <v>184549.1</v>
      </c>
      <c r="D19" s="49">
        <v>223492.56</v>
      </c>
    </row>
    <row r="20" spans="1:4" x14ac:dyDescent="0.25">
      <c r="A20" s="916" t="s">
        <v>103</v>
      </c>
      <c r="B20" s="497"/>
      <c r="C20" s="47"/>
      <c r="D20" s="49"/>
    </row>
    <row r="21" spans="1:4" ht="15.75" thickBot="1" x14ac:dyDescent="0.3">
      <c r="A21" s="916" t="s">
        <v>104</v>
      </c>
      <c r="B21" s="497"/>
      <c r="C21" s="50">
        <v>59937369.950000003</v>
      </c>
      <c r="D21" s="51">
        <v>71094739.780000001</v>
      </c>
    </row>
    <row r="22" spans="1:4" x14ac:dyDescent="0.25">
      <c r="A22" s="916" t="s">
        <v>105</v>
      </c>
      <c r="B22" s="489"/>
      <c r="C22" s="52"/>
      <c r="D22" s="921"/>
    </row>
    <row r="23" spans="1:4" x14ac:dyDescent="0.25">
      <c r="A23" s="914" t="s">
        <v>106</v>
      </c>
      <c r="B23" s="496"/>
      <c r="C23" s="40">
        <f>C5-C12</f>
        <v>-68961014.959999993</v>
      </c>
      <c r="D23" s="915">
        <f>D5-D12</f>
        <v>-57041232.119999997</v>
      </c>
    </row>
    <row r="24" spans="1:4" x14ac:dyDescent="0.25">
      <c r="A24" s="919" t="s">
        <v>107</v>
      </c>
      <c r="B24" s="499"/>
      <c r="C24" s="53">
        <f>SUM(C25:C27)</f>
        <v>33378025.59</v>
      </c>
      <c r="D24" s="915">
        <f>D25+D27</f>
        <v>11265776.050000001</v>
      </c>
    </row>
    <row r="25" spans="1:4" x14ac:dyDescent="0.25">
      <c r="A25" s="916" t="s">
        <v>108</v>
      </c>
      <c r="B25" s="489"/>
      <c r="C25" s="41">
        <v>18076346.59</v>
      </c>
      <c r="D25" s="917">
        <v>9098341.3100000005</v>
      </c>
    </row>
    <row r="26" spans="1:4" x14ac:dyDescent="0.25">
      <c r="A26" s="916" t="s">
        <v>109</v>
      </c>
      <c r="B26" s="489"/>
      <c r="C26" s="41"/>
      <c r="D26" s="917"/>
    </row>
    <row r="27" spans="1:4" x14ac:dyDescent="0.25">
      <c r="A27" s="916" t="s">
        <v>110</v>
      </c>
      <c r="B27" s="489"/>
      <c r="C27" s="41">
        <v>15301679</v>
      </c>
      <c r="D27" s="917">
        <f>1869074.74+280743+17617</f>
        <v>2167434.7400000002</v>
      </c>
    </row>
    <row r="28" spans="1:4" x14ac:dyDescent="0.25">
      <c r="A28" s="919" t="s">
        <v>111</v>
      </c>
      <c r="B28" s="499"/>
      <c r="C28" s="40">
        <f>C30+C29</f>
        <v>6995761.8600000003</v>
      </c>
      <c r="D28" s="915">
        <f>D30+D29</f>
        <v>36760299.18</v>
      </c>
    </row>
    <row r="29" spans="1:4" x14ac:dyDescent="0.25">
      <c r="A29" s="918" t="s">
        <v>112</v>
      </c>
      <c r="B29" s="498"/>
      <c r="C29" s="41"/>
      <c r="D29" s="917"/>
    </row>
    <row r="30" spans="1:4" x14ac:dyDescent="0.25">
      <c r="A30" s="922" t="s">
        <v>113</v>
      </c>
      <c r="B30" s="500"/>
      <c r="C30" s="54">
        <v>6995761.8600000003</v>
      </c>
      <c r="D30" s="49">
        <v>36760299.18</v>
      </c>
    </row>
    <row r="31" spans="1:4" x14ac:dyDescent="0.25">
      <c r="A31" s="919" t="s">
        <v>114</v>
      </c>
      <c r="B31" s="499"/>
      <c r="C31" s="40">
        <f>C23+C24-C28</f>
        <v>-42578751.229999989</v>
      </c>
      <c r="D31" s="915">
        <f>D23+D24-D28</f>
        <v>-82535755.25</v>
      </c>
    </row>
    <row r="32" spans="1:4" x14ac:dyDescent="0.25">
      <c r="A32" s="919" t="s">
        <v>115</v>
      </c>
      <c r="B32" s="499"/>
      <c r="C32" s="40">
        <f>SUM(C33:C35)</f>
        <v>2759112.45</v>
      </c>
      <c r="D32" s="915">
        <f>SUM(D33:D35)</f>
        <v>3217743.29</v>
      </c>
    </row>
    <row r="33" spans="1:4" x14ac:dyDescent="0.25">
      <c r="A33" s="916" t="s">
        <v>116</v>
      </c>
      <c r="B33" s="489"/>
      <c r="C33" s="41"/>
      <c r="D33" s="917"/>
    </row>
    <row r="34" spans="1:4" x14ac:dyDescent="0.25">
      <c r="A34" s="916" t="s">
        <v>117</v>
      </c>
      <c r="B34" s="489"/>
      <c r="C34" s="41">
        <v>2153881.6000000001</v>
      </c>
      <c r="D34" s="917">
        <v>3213786.22</v>
      </c>
    </row>
    <row r="35" spans="1:4" x14ac:dyDescent="0.25">
      <c r="A35" s="916" t="s">
        <v>118</v>
      </c>
      <c r="B35" s="489"/>
      <c r="C35" s="41">
        <v>605230.85</v>
      </c>
      <c r="D35" s="917">
        <v>3957.07</v>
      </c>
    </row>
    <row r="36" spans="1:4" x14ac:dyDescent="0.25">
      <c r="A36" s="923"/>
      <c r="B36" s="501"/>
      <c r="C36" s="41"/>
      <c r="D36" s="917"/>
    </row>
    <row r="37" spans="1:4" x14ac:dyDescent="0.25">
      <c r="A37" s="919" t="s">
        <v>119</v>
      </c>
      <c r="B37" s="499"/>
      <c r="C37" s="40">
        <f>SUM(C40:C41)</f>
        <v>2136182.92</v>
      </c>
      <c r="D37" s="915">
        <f>SUM(D40:D41)</f>
        <v>1868039.3</v>
      </c>
    </row>
    <row r="38" spans="1:4" x14ac:dyDescent="0.25">
      <c r="A38" s="924"/>
      <c r="B38" s="502"/>
      <c r="C38" s="53"/>
      <c r="D38" s="925"/>
    </row>
    <row r="39" spans="1:4" x14ac:dyDescent="0.25">
      <c r="A39" s="924"/>
      <c r="B39" s="502"/>
      <c r="C39" s="53"/>
      <c r="D39" s="925"/>
    </row>
    <row r="40" spans="1:4" x14ac:dyDescent="0.25">
      <c r="A40" s="916" t="s">
        <v>120</v>
      </c>
      <c r="B40" s="489"/>
      <c r="C40" s="41"/>
      <c r="D40" s="917"/>
    </row>
    <row r="41" spans="1:4" x14ac:dyDescent="0.25">
      <c r="A41" s="916" t="s">
        <v>121</v>
      </c>
      <c r="B41" s="489"/>
      <c r="C41" s="41">
        <v>2136182.92</v>
      </c>
      <c r="D41" s="917">
        <v>1868039.3</v>
      </c>
    </row>
    <row r="42" spans="1:4" x14ac:dyDescent="0.25">
      <c r="A42" s="919" t="s">
        <v>122</v>
      </c>
      <c r="B42" s="499"/>
      <c r="C42" s="40">
        <f>C31+C32-C37</f>
        <v>-41955821.699999988</v>
      </c>
      <c r="D42" s="915">
        <f>D31+D32-D37</f>
        <v>-81186051.25999999</v>
      </c>
    </row>
    <row r="43" spans="1:4" x14ac:dyDescent="0.25">
      <c r="A43" s="919" t="s">
        <v>123</v>
      </c>
      <c r="B43" s="499"/>
      <c r="C43" s="53">
        <f>C44-C45</f>
        <v>0</v>
      </c>
      <c r="D43" s="925">
        <f>D44-D45</f>
        <v>0</v>
      </c>
    </row>
    <row r="44" spans="1:4" x14ac:dyDescent="0.25">
      <c r="A44" s="916" t="s">
        <v>124</v>
      </c>
      <c r="B44" s="489"/>
      <c r="C44" s="41"/>
      <c r="D44" s="917"/>
    </row>
    <row r="45" spans="1:4" x14ac:dyDescent="0.25">
      <c r="A45" s="916" t="s">
        <v>125</v>
      </c>
      <c r="B45" s="489"/>
      <c r="C45" s="41"/>
      <c r="D45" s="917"/>
    </row>
    <row r="46" spans="1:4" x14ac:dyDescent="0.25">
      <c r="A46" s="919" t="s">
        <v>126</v>
      </c>
      <c r="B46" s="499"/>
      <c r="C46" s="40">
        <f>C42+C43</f>
        <v>-41955821.699999988</v>
      </c>
      <c r="D46" s="915">
        <f>D42+D43</f>
        <v>-81186051.25999999</v>
      </c>
    </row>
    <row r="47" spans="1:4" x14ac:dyDescent="0.25">
      <c r="A47" s="919" t="s">
        <v>127</v>
      </c>
      <c r="B47" s="499"/>
      <c r="C47" s="41"/>
      <c r="D47" s="917"/>
    </row>
    <row r="48" spans="1:4" x14ac:dyDescent="0.25">
      <c r="A48" s="919" t="s">
        <v>128</v>
      </c>
      <c r="B48" s="499"/>
      <c r="C48" s="41"/>
      <c r="D48" s="917"/>
    </row>
    <row r="49" spans="1:4" ht="15.75" thickBot="1" x14ac:dyDescent="0.3">
      <c r="A49" s="926" t="s">
        <v>129</v>
      </c>
      <c r="B49" s="927"/>
      <c r="C49" s="928">
        <f>C46-C47-C48</f>
        <v>-41955821.699999988</v>
      </c>
      <c r="D49" s="929">
        <f>D46-D47-D48</f>
        <v>-81186051.25999999</v>
      </c>
    </row>
    <row r="50" spans="1:4" x14ac:dyDescent="0.25">
      <c r="A50" s="55"/>
      <c r="B50" s="55"/>
      <c r="C50" s="55"/>
      <c r="D50" s="55"/>
    </row>
    <row r="51" spans="1:4" x14ac:dyDescent="0.25">
      <c r="A51" s="56"/>
      <c r="B51" s="56"/>
      <c r="C51" s="56"/>
      <c r="D51" s="56"/>
    </row>
    <row r="52" spans="1:4" x14ac:dyDescent="0.25">
      <c r="A52" s="56"/>
      <c r="B52" s="56"/>
      <c r="C52" s="56"/>
      <c r="D52" s="56"/>
    </row>
    <row r="53" spans="1:4" x14ac:dyDescent="0.25">
      <c r="A53" s="57" t="s">
        <v>76</v>
      </c>
      <c r="B53" s="57" t="s">
        <v>74</v>
      </c>
      <c r="C53" s="503" t="s">
        <v>77</v>
      </c>
      <c r="D53" s="503"/>
    </row>
    <row r="54" spans="1:4" x14ac:dyDescent="0.25">
      <c r="A54" s="56"/>
      <c r="B54" s="56"/>
      <c r="C54" s="56"/>
      <c r="D54" s="56"/>
    </row>
  </sheetData>
  <mergeCells count="50">
    <mergeCell ref="A49:B49"/>
    <mergeCell ref="C53:D53"/>
    <mergeCell ref="A43:B43"/>
    <mergeCell ref="A44:B44"/>
    <mergeCell ref="A45:B45"/>
    <mergeCell ref="A46:B46"/>
    <mergeCell ref="A47:B47"/>
    <mergeCell ref="A48:B48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6:B6"/>
    <mergeCell ref="C1:D3"/>
    <mergeCell ref="A2:A3"/>
    <mergeCell ref="A4:B4"/>
    <mergeCell ref="A5:B5"/>
    <mergeCell ref="B1: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10" workbookViewId="0">
      <selection activeCell="A5" sqref="A5:B5"/>
    </sheetView>
  </sheetViews>
  <sheetFormatPr defaultRowHeight="15" x14ac:dyDescent="0.25"/>
  <cols>
    <col min="1" max="1" width="25.7109375" customWidth="1"/>
    <col min="2" max="2" width="31" customWidth="1"/>
    <col min="3" max="3" width="21.85546875" customWidth="1"/>
    <col min="4" max="4" width="26" customWidth="1"/>
  </cols>
  <sheetData>
    <row r="1" spans="1:4" ht="30" x14ac:dyDescent="0.25">
      <c r="A1" s="490" t="s">
        <v>130</v>
      </c>
      <c r="B1" s="58" t="s">
        <v>587</v>
      </c>
      <c r="C1" s="490" t="s">
        <v>131</v>
      </c>
      <c r="D1" s="491"/>
    </row>
    <row r="2" spans="1:4" ht="30.75" customHeight="1" x14ac:dyDescent="0.25">
      <c r="A2" s="492" t="s">
        <v>84</v>
      </c>
      <c r="B2" s="59" t="s">
        <v>132</v>
      </c>
      <c r="C2" s="492"/>
      <c r="D2" s="493"/>
    </row>
    <row r="3" spans="1:4" ht="36" customHeight="1" x14ac:dyDescent="0.25">
      <c r="A3" s="37" t="s">
        <v>588</v>
      </c>
      <c r="B3" s="60"/>
      <c r="C3" s="504" t="s">
        <v>133</v>
      </c>
      <c r="D3" s="505"/>
    </row>
    <row r="4" spans="1:4" ht="30" x14ac:dyDescent="0.25">
      <c r="A4" s="506"/>
      <c r="B4" s="507"/>
      <c r="C4" s="38" t="s">
        <v>134</v>
      </c>
      <c r="D4" s="38" t="s">
        <v>135</v>
      </c>
    </row>
    <row r="5" spans="1:4" x14ac:dyDescent="0.25">
      <c r="A5" s="499" t="s">
        <v>136</v>
      </c>
      <c r="B5" s="499"/>
      <c r="C5" s="61">
        <v>197362933.72999999</v>
      </c>
      <c r="D5" s="61">
        <f>C27</f>
        <v>232357416.29999995</v>
      </c>
    </row>
    <row r="6" spans="1:4" x14ac:dyDescent="0.25">
      <c r="A6" s="489" t="s">
        <v>137</v>
      </c>
      <c r="B6" s="489"/>
      <c r="C6" s="61">
        <f>C7+C8+C9+C10+C11+C12+C13+C14+C15+C16</f>
        <v>141633163.28999999</v>
      </c>
      <c r="D6" s="61">
        <f>SUM(D7:D16)</f>
        <v>139711699.42999998</v>
      </c>
    </row>
    <row r="7" spans="1:4" x14ac:dyDescent="0.25">
      <c r="A7" s="489" t="s">
        <v>138</v>
      </c>
      <c r="B7" s="489"/>
      <c r="C7" s="61"/>
      <c r="D7" s="61">
        <f>C29</f>
        <v>0</v>
      </c>
    </row>
    <row r="8" spans="1:4" x14ac:dyDescent="0.25">
      <c r="A8" s="489" t="s">
        <v>139</v>
      </c>
      <c r="B8" s="489"/>
      <c r="C8" s="61">
        <v>124333077.73999999</v>
      </c>
      <c r="D8" s="61">
        <v>128794873.95999999</v>
      </c>
    </row>
    <row r="9" spans="1:4" x14ac:dyDescent="0.25">
      <c r="A9" s="500" t="s">
        <v>140</v>
      </c>
      <c r="B9" s="500"/>
      <c r="C9" s="61"/>
      <c r="D9" s="61"/>
    </row>
    <row r="10" spans="1:4" x14ac:dyDescent="0.25">
      <c r="A10" s="489" t="s">
        <v>141</v>
      </c>
      <c r="B10" s="489"/>
      <c r="C10" s="61">
        <v>12208457.199999999</v>
      </c>
      <c r="D10" s="61">
        <v>5640829.7800000003</v>
      </c>
    </row>
    <row r="11" spans="1:4" x14ac:dyDescent="0.25">
      <c r="A11" s="489" t="s">
        <v>142</v>
      </c>
      <c r="B11" s="489"/>
      <c r="C11" s="61"/>
      <c r="D11" s="61"/>
    </row>
    <row r="12" spans="1:4" x14ac:dyDescent="0.25">
      <c r="A12" s="500" t="s">
        <v>143</v>
      </c>
      <c r="B12" s="500"/>
      <c r="C12" s="61">
        <v>13768.92</v>
      </c>
      <c r="D12" s="61">
        <v>0</v>
      </c>
    </row>
    <row r="13" spans="1:4" x14ac:dyDescent="0.25">
      <c r="A13" s="500" t="s">
        <v>144</v>
      </c>
      <c r="B13" s="500"/>
      <c r="C13" s="61"/>
      <c r="D13" s="61"/>
    </row>
    <row r="14" spans="1:4" x14ac:dyDescent="0.25">
      <c r="A14" s="489" t="s">
        <v>145</v>
      </c>
      <c r="B14" s="489"/>
      <c r="C14" s="61"/>
      <c r="D14" s="62"/>
    </row>
    <row r="15" spans="1:4" x14ac:dyDescent="0.25">
      <c r="A15" s="489" t="s">
        <v>146</v>
      </c>
      <c r="B15" s="489"/>
      <c r="C15" s="61"/>
      <c r="D15" s="61"/>
    </row>
    <row r="16" spans="1:4" x14ac:dyDescent="0.25">
      <c r="A16" s="489" t="s">
        <v>147</v>
      </c>
      <c r="B16" s="489"/>
      <c r="C16" s="61">
        <v>5077859.43</v>
      </c>
      <c r="D16" s="61">
        <v>5275995.6900000004</v>
      </c>
    </row>
    <row r="17" spans="1:4" x14ac:dyDescent="0.25">
      <c r="A17" s="489" t="s">
        <v>148</v>
      </c>
      <c r="B17" s="489"/>
      <c r="C17" s="61">
        <f>SUM(C18:C26)</f>
        <v>106638680.72000001</v>
      </c>
      <c r="D17" s="61">
        <f>SUM(D18:D26)</f>
        <v>126483199.69999999</v>
      </c>
    </row>
    <row r="18" spans="1:4" x14ac:dyDescent="0.25">
      <c r="A18" s="489" t="s">
        <v>149</v>
      </c>
      <c r="B18" s="489"/>
      <c r="C18" s="61">
        <v>41076709.909999996</v>
      </c>
      <c r="D18" s="61">
        <f>C30</f>
        <v>41955821.700000003</v>
      </c>
    </row>
    <row r="19" spans="1:4" x14ac:dyDescent="0.25">
      <c r="A19" s="489" t="s">
        <v>150</v>
      </c>
      <c r="B19" s="489"/>
      <c r="C19" s="61">
        <v>29924217.210000001</v>
      </c>
      <c r="D19" s="61">
        <v>17051615.77</v>
      </c>
    </row>
    <row r="20" spans="1:4" x14ac:dyDescent="0.25">
      <c r="A20" s="489" t="s">
        <v>151</v>
      </c>
      <c r="B20" s="489"/>
      <c r="C20" s="61"/>
      <c r="D20" s="61"/>
    </row>
    <row r="21" spans="1:4" x14ac:dyDescent="0.25">
      <c r="A21" s="489" t="s">
        <v>152</v>
      </c>
      <c r="B21" s="489"/>
      <c r="C21" s="61">
        <v>31614363.620000001</v>
      </c>
      <c r="D21" s="61">
        <v>27279706.41</v>
      </c>
    </row>
    <row r="22" spans="1:4" x14ac:dyDescent="0.25">
      <c r="A22" s="500" t="s">
        <v>153</v>
      </c>
      <c r="B22" s="500"/>
      <c r="C22" s="61"/>
      <c r="D22" s="61"/>
    </row>
    <row r="23" spans="1:4" x14ac:dyDescent="0.25">
      <c r="A23" s="500" t="s">
        <v>154</v>
      </c>
      <c r="B23" s="500"/>
      <c r="C23" s="61">
        <v>567695.14</v>
      </c>
      <c r="D23" s="61">
        <v>2120384.5299999998</v>
      </c>
    </row>
    <row r="24" spans="1:4" x14ac:dyDescent="0.25">
      <c r="A24" s="500" t="s">
        <v>155</v>
      </c>
      <c r="B24" s="500"/>
      <c r="C24" s="61"/>
      <c r="D24" s="61"/>
    </row>
    <row r="25" spans="1:4" x14ac:dyDescent="0.25">
      <c r="A25" s="489" t="s">
        <v>156</v>
      </c>
      <c r="B25" s="489"/>
      <c r="C25" s="61"/>
      <c r="D25" s="61"/>
    </row>
    <row r="26" spans="1:4" x14ac:dyDescent="0.25">
      <c r="A26" s="489" t="s">
        <v>157</v>
      </c>
      <c r="B26" s="489"/>
      <c r="C26" s="61">
        <v>3455694.84</v>
      </c>
      <c r="D26" s="61">
        <v>38075671.289999999</v>
      </c>
    </row>
    <row r="27" spans="1:4" x14ac:dyDescent="0.25">
      <c r="A27" s="499" t="s">
        <v>158</v>
      </c>
      <c r="B27" s="499"/>
      <c r="C27" s="61">
        <f>C5+C6-C17</f>
        <v>232357416.29999995</v>
      </c>
      <c r="D27" s="61">
        <f>D5+D6-D17</f>
        <v>245585916.02999991</v>
      </c>
    </row>
    <row r="28" spans="1:4" x14ac:dyDescent="0.25">
      <c r="A28" s="499" t="s">
        <v>159</v>
      </c>
      <c r="B28" s="499"/>
      <c r="C28" s="61">
        <f>-SUM(C29:C30)</f>
        <v>-41955821.700000003</v>
      </c>
      <c r="D28" s="61">
        <f>-SUM(D29:D30)</f>
        <v>-81186051.260000005</v>
      </c>
    </row>
    <row r="29" spans="1:4" x14ac:dyDescent="0.25">
      <c r="A29" s="489" t="s">
        <v>160</v>
      </c>
      <c r="B29" s="489"/>
      <c r="C29" s="61"/>
      <c r="D29" s="61"/>
    </row>
    <row r="30" spans="1:4" x14ac:dyDescent="0.25">
      <c r="A30" s="489" t="s">
        <v>161</v>
      </c>
      <c r="B30" s="489"/>
      <c r="C30" s="61">
        <v>41955821.700000003</v>
      </c>
      <c r="D30" s="61">
        <v>81186051.260000005</v>
      </c>
    </row>
    <row r="31" spans="1:4" x14ac:dyDescent="0.25">
      <c r="A31" s="496" t="s">
        <v>162</v>
      </c>
      <c r="B31" s="496"/>
      <c r="C31" s="61"/>
      <c r="D31" s="61"/>
    </row>
    <row r="32" spans="1:4" x14ac:dyDescent="0.25">
      <c r="A32" s="499" t="s">
        <v>163</v>
      </c>
      <c r="B32" s="499"/>
      <c r="C32" s="61">
        <f>C27+C28</f>
        <v>190401594.59999996</v>
      </c>
      <c r="D32" s="61">
        <f>D27+D28</f>
        <v>164399864.76999992</v>
      </c>
    </row>
    <row r="33" spans="1:4" x14ac:dyDescent="0.25">
      <c r="A33" s="508"/>
      <c r="B33" s="508"/>
      <c r="C33" s="56"/>
      <c r="D33" s="63"/>
    </row>
    <row r="34" spans="1:4" x14ac:dyDescent="0.25">
      <c r="A34" s="56"/>
      <c r="B34" s="56"/>
      <c r="C34" s="56"/>
      <c r="D34" s="56"/>
    </row>
    <row r="35" spans="1:4" x14ac:dyDescent="0.25">
      <c r="A35" s="56"/>
      <c r="B35" s="56"/>
      <c r="C35" s="56"/>
      <c r="D35" s="56"/>
    </row>
    <row r="36" spans="1:4" x14ac:dyDescent="0.25">
      <c r="A36" s="57" t="s">
        <v>76</v>
      </c>
      <c r="B36" s="57" t="s">
        <v>74</v>
      </c>
      <c r="C36" s="503" t="s">
        <v>77</v>
      </c>
      <c r="D36" s="503"/>
    </row>
    <row r="37" spans="1:4" x14ac:dyDescent="0.25">
      <c r="A37" s="56"/>
      <c r="B37" s="56"/>
      <c r="C37" s="56"/>
      <c r="D37" s="56"/>
    </row>
  </sheetData>
  <mergeCells count="34">
    <mergeCell ref="A31:B31"/>
    <mergeCell ref="A32:B32"/>
    <mergeCell ref="A33:B33"/>
    <mergeCell ref="C36:D36"/>
    <mergeCell ref="A25:B25"/>
    <mergeCell ref="A26:B26"/>
    <mergeCell ref="A27:B27"/>
    <mergeCell ref="A28:B28"/>
    <mergeCell ref="A29:B29"/>
    <mergeCell ref="A30:B30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A2"/>
    <mergeCell ref="C1:D2"/>
    <mergeCell ref="C3:D3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4"/>
  <sheetViews>
    <sheetView topLeftCell="A484" workbookViewId="0">
      <selection activeCell="A509" sqref="A509:D509"/>
    </sheetView>
  </sheetViews>
  <sheetFormatPr defaultRowHeight="15" x14ac:dyDescent="0.25"/>
  <cols>
    <col min="1" max="1" width="32.140625" style="82" customWidth="1"/>
    <col min="2" max="2" width="22.42578125" style="82" customWidth="1"/>
    <col min="3" max="3" width="19.85546875" style="82" customWidth="1"/>
    <col min="4" max="4" width="20.140625" style="82" customWidth="1"/>
    <col min="5" max="5" width="18" style="82" customWidth="1"/>
    <col min="6" max="6" width="13.85546875" style="82" customWidth="1"/>
    <col min="7" max="7" width="14.5703125" style="82" customWidth="1"/>
    <col min="8" max="8" width="12.5703125" style="82" customWidth="1"/>
    <col min="9" max="9" width="16.140625" style="82" customWidth="1"/>
    <col min="10" max="10" width="9.140625" style="82"/>
    <col min="11" max="11" width="11.5703125" customWidth="1"/>
  </cols>
  <sheetData>
    <row r="1" spans="1:11" x14ac:dyDescent="0.25">
      <c r="A1" s="89"/>
      <c r="B1" s="79"/>
      <c r="C1" s="79"/>
      <c r="D1" s="93"/>
      <c r="E1" s="94"/>
      <c r="F1" s="94" t="s">
        <v>164</v>
      </c>
      <c r="G1" s="94"/>
      <c r="H1" s="94"/>
      <c r="I1" s="94"/>
      <c r="J1" s="79"/>
      <c r="K1" s="64"/>
    </row>
    <row r="2" spans="1:11" ht="55.5" customHeight="1" x14ac:dyDescent="0.25">
      <c r="A2" s="79"/>
      <c r="B2" s="95"/>
      <c r="C2" s="95"/>
      <c r="D2" s="96"/>
      <c r="E2" s="96"/>
      <c r="F2" s="520" t="s">
        <v>165</v>
      </c>
      <c r="G2" s="521"/>
      <c r="H2" s="521"/>
      <c r="I2" s="521"/>
      <c r="J2" s="521"/>
      <c r="K2" s="64"/>
    </row>
    <row r="3" spans="1:11" ht="15.75" thickBot="1" x14ac:dyDescent="0.3">
      <c r="A3" s="522" t="s">
        <v>579</v>
      </c>
      <c r="B3" s="522"/>
      <c r="C3" s="522"/>
      <c r="D3" s="522"/>
      <c r="E3" s="522"/>
      <c r="F3" s="522"/>
      <c r="G3" s="522"/>
      <c r="H3" s="522"/>
      <c r="I3" s="522"/>
      <c r="J3" s="97"/>
      <c r="K3" s="65"/>
    </row>
    <row r="4" spans="1:11" ht="15.75" thickBot="1" x14ac:dyDescent="0.3">
      <c r="A4" s="457"/>
      <c r="B4" s="523" t="s">
        <v>166</v>
      </c>
      <c r="C4" s="524"/>
      <c r="D4" s="524"/>
      <c r="E4" s="524"/>
      <c r="F4" s="524"/>
      <c r="G4" s="525"/>
      <c r="H4" s="458"/>
      <c r="I4" s="459"/>
      <c r="J4" s="98"/>
      <c r="K4" s="66"/>
    </row>
    <row r="5" spans="1:11" x14ac:dyDescent="0.25">
      <c r="A5" s="526" t="s">
        <v>167</v>
      </c>
      <c r="B5" s="528" t="s">
        <v>168</v>
      </c>
      <c r="C5" s="530" t="s">
        <v>169</v>
      </c>
      <c r="D5" s="528" t="s">
        <v>170</v>
      </c>
      <c r="E5" s="532" t="s">
        <v>171</v>
      </c>
      <c r="F5" s="509" t="s">
        <v>172</v>
      </c>
      <c r="G5" s="509" t="s">
        <v>173</v>
      </c>
      <c r="H5" s="509" t="s">
        <v>174</v>
      </c>
      <c r="I5" s="511" t="s">
        <v>175</v>
      </c>
      <c r="J5" s="98"/>
      <c r="K5" s="66"/>
    </row>
    <row r="6" spans="1:11" ht="31.5" customHeight="1" x14ac:dyDescent="0.25">
      <c r="A6" s="527"/>
      <c r="B6" s="529"/>
      <c r="C6" s="531"/>
      <c r="D6" s="529"/>
      <c r="E6" s="533"/>
      <c r="F6" s="510"/>
      <c r="G6" s="510"/>
      <c r="H6" s="510"/>
      <c r="I6" s="512"/>
      <c r="J6" s="98"/>
      <c r="K6" s="66"/>
    </row>
    <row r="7" spans="1:11" x14ac:dyDescent="0.25">
      <c r="A7" s="513" t="s">
        <v>176</v>
      </c>
      <c r="B7" s="514"/>
      <c r="C7" s="514"/>
      <c r="D7" s="514"/>
      <c r="E7" s="515"/>
      <c r="F7" s="515"/>
      <c r="G7" s="515"/>
      <c r="H7" s="515"/>
      <c r="I7" s="516"/>
      <c r="J7" s="80"/>
      <c r="K7" s="67"/>
    </row>
    <row r="8" spans="1:11" x14ac:dyDescent="0.25">
      <c r="A8" s="99" t="s">
        <v>177</v>
      </c>
      <c r="B8" s="100">
        <v>132921519.84</v>
      </c>
      <c r="C8" s="100">
        <v>1240215.3899999999</v>
      </c>
      <c r="D8" s="100">
        <v>37992424.07</v>
      </c>
      <c r="E8" s="100">
        <v>3311488.02</v>
      </c>
      <c r="F8" s="100">
        <v>150900</v>
      </c>
      <c r="G8" s="100">
        <v>3464278.27</v>
      </c>
      <c r="H8" s="100">
        <v>28334135.079999998</v>
      </c>
      <c r="I8" s="101">
        <f>H8+G8+F8+E8+D8+B8</f>
        <v>206174745.28</v>
      </c>
      <c r="J8" s="80"/>
      <c r="K8" s="67"/>
    </row>
    <row r="9" spans="1:11" x14ac:dyDescent="0.25">
      <c r="A9" s="99" t="s">
        <v>178</v>
      </c>
      <c r="B9" s="100">
        <f t="shared" ref="B9:H9" si="0">SUM(B10:B12)</f>
        <v>645827.15</v>
      </c>
      <c r="C9" s="100">
        <f t="shared" si="0"/>
        <v>6956.8</v>
      </c>
      <c r="D9" s="100">
        <f t="shared" si="0"/>
        <v>32037.300000000003</v>
      </c>
      <c r="E9" s="100">
        <f t="shared" si="0"/>
        <v>321544.82999999996</v>
      </c>
      <c r="F9" s="100">
        <f t="shared" si="0"/>
        <v>0</v>
      </c>
      <c r="G9" s="100">
        <f t="shared" si="0"/>
        <v>601225.94999999995</v>
      </c>
      <c r="H9" s="100">
        <f t="shared" si="0"/>
        <v>5667371.3600000003</v>
      </c>
      <c r="I9" s="101">
        <f t="shared" ref="I9:I16" si="1">H9+G9+F9+E9+D9+B9</f>
        <v>7268006.5900000008</v>
      </c>
      <c r="J9" s="98"/>
      <c r="K9" s="66"/>
    </row>
    <row r="10" spans="1:11" x14ac:dyDescent="0.25">
      <c r="A10" s="102" t="s">
        <v>179</v>
      </c>
      <c r="B10" s="103">
        <v>0</v>
      </c>
      <c r="C10" s="103"/>
      <c r="D10" s="103"/>
      <c r="E10" s="103"/>
      <c r="F10" s="103"/>
      <c r="G10" s="104">
        <v>599560.13</v>
      </c>
      <c r="H10" s="104">
        <v>5886384.0800000001</v>
      </c>
      <c r="I10" s="101">
        <f t="shared" si="1"/>
        <v>6485944.21</v>
      </c>
      <c r="J10" s="98"/>
      <c r="K10" s="66"/>
    </row>
    <row r="11" spans="1:11" x14ac:dyDescent="0.25">
      <c r="A11" s="102" t="s">
        <v>180</v>
      </c>
      <c r="B11" s="104">
        <v>645827.15</v>
      </c>
      <c r="C11" s="104">
        <v>6956.8</v>
      </c>
      <c r="D11" s="104">
        <v>83787.3</v>
      </c>
      <c r="E11" s="104">
        <v>50782.11</v>
      </c>
      <c r="F11" s="103"/>
      <c r="G11" s="104">
        <v>1665.82</v>
      </c>
      <c r="H11" s="103"/>
      <c r="I11" s="101">
        <f t="shared" si="1"/>
        <v>782062.38</v>
      </c>
      <c r="J11" s="98"/>
      <c r="K11" s="66"/>
    </row>
    <row r="12" spans="1:11" x14ac:dyDescent="0.25">
      <c r="A12" s="102" t="s">
        <v>181</v>
      </c>
      <c r="B12" s="104"/>
      <c r="C12" s="103"/>
      <c r="D12" s="104">
        <v>-51750</v>
      </c>
      <c r="E12" s="104">
        <v>270762.71999999997</v>
      </c>
      <c r="F12" s="104"/>
      <c r="G12" s="104">
        <v>0</v>
      </c>
      <c r="H12" s="104">
        <v>-219012.72</v>
      </c>
      <c r="I12" s="101">
        <f t="shared" si="1"/>
        <v>-2.9103830456733704E-11</v>
      </c>
      <c r="J12" s="98"/>
      <c r="K12" s="66"/>
    </row>
    <row r="13" spans="1:11" x14ac:dyDescent="0.25">
      <c r="A13" s="99" t="s">
        <v>182</v>
      </c>
      <c r="B13" s="100">
        <f>SUM(B14:B15)</f>
        <v>760950.35</v>
      </c>
      <c r="C13" s="100">
        <f t="shared" ref="C13:H13" si="2">SUM(C14:C15)</f>
        <v>1846.35</v>
      </c>
      <c r="D13" s="100">
        <f t="shared" si="2"/>
        <v>3692092.1100000003</v>
      </c>
      <c r="E13" s="100">
        <f t="shared" si="2"/>
        <v>57750</v>
      </c>
      <c r="F13" s="100">
        <f t="shared" si="2"/>
        <v>0</v>
      </c>
      <c r="G13" s="100">
        <f t="shared" si="2"/>
        <v>26645.95</v>
      </c>
      <c r="H13" s="100">
        <f t="shared" si="2"/>
        <v>83787.3</v>
      </c>
      <c r="I13" s="101">
        <f t="shared" si="1"/>
        <v>4621225.71</v>
      </c>
      <c r="J13" s="98"/>
      <c r="K13" s="66"/>
    </row>
    <row r="14" spans="1:11" x14ac:dyDescent="0.25">
      <c r="A14" s="102" t="s">
        <v>183</v>
      </c>
      <c r="B14" s="103">
        <v>12384</v>
      </c>
      <c r="C14" s="103"/>
      <c r="D14" s="103">
        <v>434316.2</v>
      </c>
      <c r="E14" s="104">
        <v>6000</v>
      </c>
      <c r="F14" s="104"/>
      <c r="G14" s="104">
        <v>26645.95</v>
      </c>
      <c r="H14" s="103"/>
      <c r="I14" s="101">
        <f t="shared" si="1"/>
        <v>479346.15</v>
      </c>
      <c r="J14" s="98"/>
      <c r="K14" s="66"/>
    </row>
    <row r="15" spans="1:11" x14ac:dyDescent="0.25">
      <c r="A15" s="102" t="s">
        <v>180</v>
      </c>
      <c r="B15" s="104">
        <v>748566.35</v>
      </c>
      <c r="C15" s="103">
        <v>1846.35</v>
      </c>
      <c r="D15" s="104">
        <v>3257775.91</v>
      </c>
      <c r="E15" s="104">
        <v>51750</v>
      </c>
      <c r="F15" s="103"/>
      <c r="G15" s="104">
        <v>0</v>
      </c>
      <c r="H15" s="104">
        <v>83787.3</v>
      </c>
      <c r="I15" s="101">
        <f t="shared" si="1"/>
        <v>4141879.56</v>
      </c>
      <c r="J15" s="98"/>
      <c r="K15" s="66"/>
    </row>
    <row r="16" spans="1:11" x14ac:dyDescent="0.25">
      <c r="A16" s="99" t="s">
        <v>184</v>
      </c>
      <c r="B16" s="100">
        <f t="shared" ref="B16:H16" si="3">B8+B9-B13</f>
        <v>132806396.64000002</v>
      </c>
      <c r="C16" s="100">
        <f t="shared" si="3"/>
        <v>1245325.8399999999</v>
      </c>
      <c r="D16" s="100">
        <f t="shared" si="3"/>
        <v>34332369.259999998</v>
      </c>
      <c r="E16" s="100">
        <f t="shared" si="3"/>
        <v>3575282.85</v>
      </c>
      <c r="F16" s="100">
        <f t="shared" si="3"/>
        <v>150900</v>
      </c>
      <c r="G16" s="100">
        <f t="shared" si="3"/>
        <v>4038858.2699999996</v>
      </c>
      <c r="H16" s="100">
        <f t="shared" si="3"/>
        <v>33917719.140000001</v>
      </c>
      <c r="I16" s="101">
        <f t="shared" si="1"/>
        <v>208821526.16000003</v>
      </c>
      <c r="J16" s="98"/>
      <c r="K16" s="66"/>
    </row>
    <row r="17" spans="1:11" x14ac:dyDescent="0.25">
      <c r="A17" s="517" t="s">
        <v>185</v>
      </c>
      <c r="B17" s="518"/>
      <c r="C17" s="518"/>
      <c r="D17" s="518"/>
      <c r="E17" s="518"/>
      <c r="F17" s="518"/>
      <c r="G17" s="518"/>
      <c r="H17" s="518"/>
      <c r="I17" s="519"/>
      <c r="J17" s="98"/>
      <c r="K17" s="66"/>
    </row>
    <row r="18" spans="1:11" x14ac:dyDescent="0.25">
      <c r="A18" s="99" t="s">
        <v>186</v>
      </c>
      <c r="B18" s="100">
        <v>12080.91</v>
      </c>
      <c r="C18" s="100"/>
      <c r="D18" s="100">
        <v>19331819.530000001</v>
      </c>
      <c r="E18" s="100">
        <v>2627276.9300000002</v>
      </c>
      <c r="F18" s="100">
        <v>150900</v>
      </c>
      <c r="G18" s="100">
        <v>3420260.44</v>
      </c>
      <c r="H18" s="100"/>
      <c r="I18" s="101">
        <f>H18+G18+F18+E18+D18+B18</f>
        <v>25542337.810000002</v>
      </c>
      <c r="J18" s="98"/>
      <c r="K18" s="66"/>
    </row>
    <row r="19" spans="1:11" x14ac:dyDescent="0.25">
      <c r="A19" s="99" t="s">
        <v>178</v>
      </c>
      <c r="B19" s="100">
        <f>SUM(B20:B22)</f>
        <v>6113.37</v>
      </c>
      <c r="C19" s="100">
        <f t="shared" ref="C19:H19" si="4">SUM(C20:C22)</f>
        <v>0</v>
      </c>
      <c r="D19" s="100">
        <f t="shared" si="4"/>
        <v>1435877.75</v>
      </c>
      <c r="E19" s="100">
        <f t="shared" si="4"/>
        <v>180721.63</v>
      </c>
      <c r="F19" s="100">
        <f t="shared" si="4"/>
        <v>0</v>
      </c>
      <c r="G19" s="100">
        <f t="shared" si="4"/>
        <v>626752.7699999999</v>
      </c>
      <c r="H19" s="100">
        <f t="shared" si="4"/>
        <v>0</v>
      </c>
      <c r="I19" s="101">
        <f t="shared" ref="I19:I26" si="5">H19+G19+F19+E19+D19+B19</f>
        <v>2249465.52</v>
      </c>
      <c r="J19" s="98"/>
      <c r="K19" s="66"/>
    </row>
    <row r="20" spans="1:11" x14ac:dyDescent="0.25">
      <c r="A20" s="102" t="s">
        <v>187</v>
      </c>
      <c r="B20" s="104">
        <v>6113.37</v>
      </c>
      <c r="C20" s="104"/>
      <c r="D20" s="104">
        <v>1463298.42</v>
      </c>
      <c r="E20" s="104">
        <v>93714.52</v>
      </c>
      <c r="F20" s="104"/>
      <c r="G20" s="104">
        <v>25526.82</v>
      </c>
      <c r="H20" s="103"/>
      <c r="I20" s="101">
        <f t="shared" si="5"/>
        <v>1588653.1300000001</v>
      </c>
      <c r="J20" s="98"/>
      <c r="K20" s="66"/>
    </row>
    <row r="21" spans="1:11" x14ac:dyDescent="0.25">
      <c r="A21" s="102" t="s">
        <v>180</v>
      </c>
      <c r="B21" s="103"/>
      <c r="C21" s="103"/>
      <c r="D21" s="104">
        <v>8804.33</v>
      </c>
      <c r="E21" s="104">
        <v>50782.11</v>
      </c>
      <c r="F21" s="103"/>
      <c r="G21" s="104">
        <v>601225.94999999995</v>
      </c>
      <c r="H21" s="103"/>
      <c r="I21" s="101">
        <f t="shared" si="5"/>
        <v>660812.3899999999</v>
      </c>
      <c r="J21" s="98"/>
      <c r="K21" s="66"/>
    </row>
    <row r="22" spans="1:11" x14ac:dyDescent="0.25">
      <c r="A22" s="102" t="s">
        <v>181</v>
      </c>
      <c r="B22" s="103"/>
      <c r="C22" s="103"/>
      <c r="D22" s="103">
        <v>-36225</v>
      </c>
      <c r="E22" s="103">
        <v>36225</v>
      </c>
      <c r="F22" s="103"/>
      <c r="G22" s="103"/>
      <c r="H22" s="103"/>
      <c r="I22" s="101">
        <f t="shared" si="5"/>
        <v>0</v>
      </c>
      <c r="J22" s="98"/>
      <c r="K22" s="66"/>
    </row>
    <row r="23" spans="1:11" x14ac:dyDescent="0.25">
      <c r="A23" s="99" t="s">
        <v>182</v>
      </c>
      <c r="B23" s="100">
        <f>SUM(B24:B25)</f>
        <v>0</v>
      </c>
      <c r="C23" s="100">
        <f t="shared" ref="C23:H23" si="6">SUM(C24:C25)</f>
        <v>0</v>
      </c>
      <c r="D23" s="100">
        <f t="shared" si="6"/>
        <v>1278775.0099999998</v>
      </c>
      <c r="E23" s="100">
        <f t="shared" si="6"/>
        <v>46968.75</v>
      </c>
      <c r="F23" s="100">
        <f t="shared" si="6"/>
        <v>0</v>
      </c>
      <c r="G23" s="100">
        <f t="shared" si="6"/>
        <v>26645.95</v>
      </c>
      <c r="H23" s="100">
        <f t="shared" si="6"/>
        <v>0</v>
      </c>
      <c r="I23" s="101">
        <f t="shared" si="5"/>
        <v>1352389.7099999997</v>
      </c>
      <c r="J23" s="98"/>
      <c r="K23" s="66"/>
    </row>
    <row r="24" spans="1:11" x14ac:dyDescent="0.25">
      <c r="A24" s="102" t="s">
        <v>183</v>
      </c>
      <c r="B24" s="103"/>
      <c r="C24" s="103"/>
      <c r="D24" s="103">
        <v>130602.38</v>
      </c>
      <c r="E24" s="104">
        <v>6000</v>
      </c>
      <c r="F24" s="104"/>
      <c r="G24" s="104">
        <v>26645.95</v>
      </c>
      <c r="H24" s="103"/>
      <c r="I24" s="101">
        <f t="shared" si="5"/>
        <v>163248.33000000002</v>
      </c>
      <c r="J24" s="98"/>
      <c r="K24" s="66"/>
    </row>
    <row r="25" spans="1:11" x14ac:dyDescent="0.25">
      <c r="A25" s="102" t="s">
        <v>180</v>
      </c>
      <c r="B25" s="103"/>
      <c r="C25" s="103"/>
      <c r="D25" s="104">
        <v>1148172.6299999999</v>
      </c>
      <c r="E25" s="104">
        <v>40968.75</v>
      </c>
      <c r="F25" s="103"/>
      <c r="G25" s="104">
        <v>0</v>
      </c>
      <c r="H25" s="104"/>
      <c r="I25" s="101">
        <f t="shared" si="5"/>
        <v>1189141.3799999999</v>
      </c>
      <c r="J25" s="98"/>
      <c r="K25" s="66"/>
    </row>
    <row r="26" spans="1:11" x14ac:dyDescent="0.25">
      <c r="A26" s="99" t="s">
        <v>184</v>
      </c>
      <c r="B26" s="100">
        <f>B18+B19-B23</f>
        <v>18194.28</v>
      </c>
      <c r="C26" s="100">
        <f t="shared" ref="C26:H26" si="7">C18+C19-C23</f>
        <v>0</v>
      </c>
      <c r="D26" s="100">
        <f t="shared" si="7"/>
        <v>19488922.270000003</v>
      </c>
      <c r="E26" s="100">
        <f t="shared" si="7"/>
        <v>2761029.81</v>
      </c>
      <c r="F26" s="100">
        <f t="shared" si="7"/>
        <v>150900</v>
      </c>
      <c r="G26" s="100">
        <f t="shared" si="7"/>
        <v>4020367.26</v>
      </c>
      <c r="H26" s="100">
        <f t="shared" si="7"/>
        <v>0</v>
      </c>
      <c r="I26" s="101">
        <f t="shared" si="5"/>
        <v>26439413.620000005</v>
      </c>
      <c r="J26" s="98"/>
      <c r="K26" s="66"/>
    </row>
    <row r="27" spans="1:11" x14ac:dyDescent="0.25">
      <c r="A27" s="513" t="s">
        <v>188</v>
      </c>
      <c r="B27" s="515"/>
      <c r="C27" s="515"/>
      <c r="D27" s="515"/>
      <c r="E27" s="515"/>
      <c r="F27" s="515"/>
      <c r="G27" s="515"/>
      <c r="H27" s="515"/>
      <c r="I27" s="516"/>
      <c r="J27" s="98"/>
      <c r="K27" s="66"/>
    </row>
    <row r="28" spans="1:11" x14ac:dyDescent="0.25">
      <c r="A28" s="105" t="s">
        <v>186</v>
      </c>
      <c r="B28" s="106">
        <v>73051.44</v>
      </c>
      <c r="C28" s="106">
        <v>73051.44</v>
      </c>
      <c r="D28" s="106"/>
      <c r="E28" s="106"/>
      <c r="F28" s="106"/>
      <c r="G28" s="106"/>
      <c r="H28" s="106">
        <v>15216.51</v>
      </c>
      <c r="I28" s="107">
        <f>B28+H28</f>
        <v>88267.95</v>
      </c>
      <c r="J28" s="98"/>
      <c r="K28" s="66"/>
    </row>
    <row r="29" spans="1:11" x14ac:dyDescent="0.25">
      <c r="A29" s="108" t="s">
        <v>189</v>
      </c>
      <c r="B29" s="109">
        <v>0</v>
      </c>
      <c r="C29" s="109">
        <f>B29</f>
        <v>0</v>
      </c>
      <c r="D29" s="109"/>
      <c r="E29" s="109"/>
      <c r="F29" s="109"/>
      <c r="G29" s="109"/>
      <c r="H29" s="110"/>
      <c r="I29" s="111">
        <f>SUM(B29:H29)</f>
        <v>0</v>
      </c>
      <c r="J29" s="98"/>
      <c r="K29" s="66"/>
    </row>
    <row r="30" spans="1:11" x14ac:dyDescent="0.25">
      <c r="A30" s="108" t="s">
        <v>190</v>
      </c>
      <c r="B30" s="112">
        <v>73051.44</v>
      </c>
      <c r="C30" s="112">
        <v>73051.44</v>
      </c>
      <c r="D30" s="112"/>
      <c r="E30" s="112"/>
      <c r="F30" s="112"/>
      <c r="G30" s="112"/>
      <c r="H30" s="113">
        <v>0</v>
      </c>
      <c r="I30" s="111">
        <f>B30</f>
        <v>73051.44</v>
      </c>
      <c r="J30" s="98"/>
      <c r="K30" s="66"/>
    </row>
    <row r="31" spans="1:11" x14ac:dyDescent="0.25">
      <c r="A31" s="114" t="s">
        <v>184</v>
      </c>
      <c r="B31" s="115">
        <f>B28+B29-B30</f>
        <v>0</v>
      </c>
      <c r="C31" s="115">
        <f t="shared" ref="C31:I31" si="8">C28+C29-C30</f>
        <v>0</v>
      </c>
      <c r="D31" s="115">
        <f t="shared" si="8"/>
        <v>0</v>
      </c>
      <c r="E31" s="115">
        <f t="shared" si="8"/>
        <v>0</v>
      </c>
      <c r="F31" s="115">
        <f t="shared" si="8"/>
        <v>0</v>
      </c>
      <c r="G31" s="115">
        <f t="shared" si="8"/>
        <v>0</v>
      </c>
      <c r="H31" s="115">
        <f t="shared" si="8"/>
        <v>15216.51</v>
      </c>
      <c r="I31" s="116">
        <f t="shared" si="8"/>
        <v>15216.509999999995</v>
      </c>
      <c r="J31" s="98"/>
      <c r="K31" s="66"/>
    </row>
    <row r="32" spans="1:11" x14ac:dyDescent="0.25">
      <c r="A32" s="513" t="s">
        <v>191</v>
      </c>
      <c r="B32" s="514"/>
      <c r="C32" s="514"/>
      <c r="D32" s="514"/>
      <c r="E32" s="514"/>
      <c r="F32" s="514"/>
      <c r="G32" s="514"/>
      <c r="H32" s="514"/>
      <c r="I32" s="516"/>
      <c r="J32" s="98"/>
      <c r="K32" s="66"/>
    </row>
    <row r="33" spans="1:11" x14ac:dyDescent="0.25">
      <c r="A33" s="117" t="s">
        <v>186</v>
      </c>
      <c r="B33" s="118">
        <f t="shared" ref="B33:I33" si="9">B8-B18-B28</f>
        <v>132836387.49000001</v>
      </c>
      <c r="C33" s="118">
        <f t="shared" si="9"/>
        <v>1167163.95</v>
      </c>
      <c r="D33" s="118">
        <f t="shared" si="9"/>
        <v>18660604.539999999</v>
      </c>
      <c r="E33" s="118">
        <f t="shared" si="9"/>
        <v>684211.08999999985</v>
      </c>
      <c r="F33" s="118">
        <f t="shared" si="9"/>
        <v>0</v>
      </c>
      <c r="G33" s="118">
        <f t="shared" si="9"/>
        <v>44017.830000000075</v>
      </c>
      <c r="H33" s="118">
        <f>H8-H18-H28</f>
        <v>28318918.569999997</v>
      </c>
      <c r="I33" s="119">
        <f t="shared" si="9"/>
        <v>180544139.52000001</v>
      </c>
      <c r="J33" s="98"/>
      <c r="K33" s="66"/>
    </row>
    <row r="34" spans="1:11" ht="15.75" thickBot="1" x14ac:dyDescent="0.3">
      <c r="A34" s="120" t="s">
        <v>184</v>
      </c>
      <c r="B34" s="121">
        <f>B16-B26-B31</f>
        <v>132788202.36000001</v>
      </c>
      <c r="C34" s="121">
        <f t="shared" ref="C34:I34" si="10">C16-C26-C31</f>
        <v>1245325.8399999999</v>
      </c>
      <c r="D34" s="121">
        <f t="shared" si="10"/>
        <v>14843446.989999995</v>
      </c>
      <c r="E34" s="121">
        <f t="shared" si="10"/>
        <v>814253.04</v>
      </c>
      <c r="F34" s="121">
        <f t="shared" si="10"/>
        <v>0</v>
      </c>
      <c r="G34" s="121">
        <f t="shared" si="10"/>
        <v>18491.009999999776</v>
      </c>
      <c r="H34" s="121">
        <f t="shared" si="10"/>
        <v>33902502.630000003</v>
      </c>
      <c r="I34" s="122">
        <f t="shared" si="10"/>
        <v>182366896.03000003</v>
      </c>
      <c r="J34" s="98"/>
      <c r="K34" s="66"/>
    </row>
    <row r="35" spans="1:11" x14ac:dyDescent="0.25">
      <c r="A35" s="123"/>
      <c r="B35" s="124"/>
      <c r="C35" s="124"/>
      <c r="D35" s="124"/>
      <c r="E35" s="124"/>
      <c r="F35" s="124"/>
      <c r="G35" s="124"/>
      <c r="H35" s="124"/>
      <c r="I35" s="124"/>
      <c r="J35" s="98"/>
      <c r="K35" s="66"/>
    </row>
    <row r="36" spans="1:11" ht="15.75" thickBot="1" x14ac:dyDescent="0.3">
      <c r="A36" s="81" t="s">
        <v>192</v>
      </c>
      <c r="B36" s="81"/>
      <c r="C36" s="98"/>
      <c r="D36" s="98"/>
      <c r="E36" s="98"/>
      <c r="F36" s="98"/>
      <c r="G36" s="98"/>
      <c r="H36" s="98"/>
      <c r="I36" s="98"/>
      <c r="J36" s="98"/>
      <c r="K36" s="66"/>
    </row>
    <row r="37" spans="1:11" x14ac:dyDescent="0.25">
      <c r="A37" s="540" t="s">
        <v>193</v>
      </c>
      <c r="B37" s="541"/>
      <c r="C37" s="542" t="s">
        <v>194</v>
      </c>
      <c r="D37" s="98"/>
      <c r="E37" s="98"/>
      <c r="F37" s="98"/>
      <c r="G37" s="98"/>
      <c r="H37" s="98"/>
      <c r="I37" s="98"/>
      <c r="J37" s="98"/>
      <c r="K37" s="66"/>
    </row>
    <row r="38" spans="1:11" x14ac:dyDescent="0.25">
      <c r="A38" s="545"/>
      <c r="B38" s="546"/>
      <c r="C38" s="543"/>
      <c r="D38" s="98"/>
      <c r="E38" s="98"/>
      <c r="F38" s="98"/>
      <c r="G38" s="98"/>
      <c r="H38" s="98"/>
      <c r="I38" s="98"/>
      <c r="J38" s="98"/>
      <c r="K38" s="66"/>
    </row>
    <row r="39" spans="1:11" x14ac:dyDescent="0.25">
      <c r="A39" s="527"/>
      <c r="B39" s="547"/>
      <c r="C39" s="544"/>
      <c r="D39" s="98"/>
      <c r="E39" s="125"/>
      <c r="F39" s="98"/>
      <c r="G39" s="98"/>
      <c r="H39" s="98"/>
      <c r="I39" s="98"/>
      <c r="J39" s="98"/>
      <c r="K39" s="66"/>
    </row>
    <row r="40" spans="1:11" x14ac:dyDescent="0.25">
      <c r="A40" s="548" t="s">
        <v>176</v>
      </c>
      <c r="B40" s="549"/>
      <c r="C40" s="550"/>
      <c r="D40" s="98"/>
      <c r="E40" s="125"/>
      <c r="F40" s="98"/>
      <c r="G40" s="98"/>
      <c r="H40" s="98"/>
      <c r="I40" s="98"/>
      <c r="J40" s="98"/>
      <c r="K40" s="66"/>
    </row>
    <row r="41" spans="1:11" x14ac:dyDescent="0.25">
      <c r="A41" s="534" t="s">
        <v>177</v>
      </c>
      <c r="B41" s="535"/>
      <c r="C41" s="126">
        <v>779250.6</v>
      </c>
      <c r="D41" s="98"/>
      <c r="E41" s="125"/>
      <c r="F41" s="98"/>
      <c r="G41" s="98"/>
      <c r="H41" s="98"/>
      <c r="I41" s="98"/>
      <c r="J41" s="98"/>
      <c r="K41" s="66"/>
    </row>
    <row r="42" spans="1:11" x14ac:dyDescent="0.25">
      <c r="A42" s="536" t="s">
        <v>178</v>
      </c>
      <c r="B42" s="537"/>
      <c r="C42" s="127">
        <f>SUM(C43:C44)</f>
        <v>10181.529999999999</v>
      </c>
      <c r="D42" s="98"/>
      <c r="E42" s="125"/>
      <c r="F42" s="98"/>
      <c r="G42" s="98"/>
      <c r="H42" s="98"/>
      <c r="I42" s="98"/>
      <c r="J42" s="98"/>
      <c r="K42" s="66"/>
    </row>
    <row r="43" spans="1:11" x14ac:dyDescent="0.25">
      <c r="A43" s="538" t="s">
        <v>179</v>
      </c>
      <c r="B43" s="539"/>
      <c r="C43" s="128">
        <f>2078.7+1718.61+939.51+2291.48+3153.23</f>
        <v>10181.529999999999</v>
      </c>
      <c r="D43" s="98"/>
      <c r="E43" s="98"/>
      <c r="F43" s="98"/>
      <c r="G43" s="98"/>
      <c r="H43" s="98"/>
      <c r="I43" s="98"/>
      <c r="J43" s="98"/>
      <c r="K43" s="66"/>
    </row>
    <row r="44" spans="1:11" x14ac:dyDescent="0.25">
      <c r="A44" s="538" t="s">
        <v>180</v>
      </c>
      <c r="B44" s="539"/>
      <c r="C44" s="128"/>
      <c r="D44" s="98"/>
      <c r="E44" s="125"/>
      <c r="F44" s="98"/>
      <c r="G44" s="98"/>
      <c r="H44" s="98"/>
      <c r="I44" s="98"/>
      <c r="J44" s="98"/>
      <c r="K44" s="66"/>
    </row>
    <row r="45" spans="1:11" x14ac:dyDescent="0.25">
      <c r="A45" s="536" t="s">
        <v>182</v>
      </c>
      <c r="B45" s="537"/>
      <c r="C45" s="127">
        <f>SUM(C46:C47)</f>
        <v>123050.45</v>
      </c>
      <c r="D45" s="98"/>
      <c r="E45" s="125"/>
      <c r="F45" s="98"/>
      <c r="G45" s="98"/>
      <c r="H45" s="98"/>
      <c r="I45" s="98"/>
      <c r="J45" s="98"/>
      <c r="K45" s="66"/>
    </row>
    <row r="46" spans="1:11" x14ac:dyDescent="0.25">
      <c r="A46" s="538" t="s">
        <v>183</v>
      </c>
      <c r="B46" s="539"/>
      <c r="C46" s="128">
        <v>123050.45</v>
      </c>
      <c r="D46" s="98"/>
      <c r="E46" s="125"/>
      <c r="F46" s="98"/>
      <c r="G46" s="98"/>
      <c r="H46" s="98"/>
      <c r="I46" s="98"/>
      <c r="J46" s="98"/>
      <c r="K46" s="66"/>
    </row>
    <row r="47" spans="1:11" x14ac:dyDescent="0.25">
      <c r="A47" s="538" t="s">
        <v>180</v>
      </c>
      <c r="B47" s="539"/>
      <c r="C47" s="128"/>
      <c r="D47" s="98"/>
      <c r="E47" s="125"/>
      <c r="F47" s="98"/>
      <c r="G47" s="98"/>
      <c r="H47" s="98"/>
      <c r="I47" s="98"/>
      <c r="J47" s="98"/>
      <c r="K47" s="66"/>
    </row>
    <row r="48" spans="1:11" x14ac:dyDescent="0.25">
      <c r="A48" s="536" t="s">
        <v>195</v>
      </c>
      <c r="B48" s="537"/>
      <c r="C48" s="127">
        <f>C41+C42-C45</f>
        <v>666381.68000000005</v>
      </c>
      <c r="D48" s="98"/>
      <c r="E48" s="125"/>
      <c r="F48" s="98"/>
      <c r="G48" s="125"/>
      <c r="H48" s="125"/>
      <c r="I48" s="125"/>
      <c r="J48" s="98"/>
      <c r="K48" s="66"/>
    </row>
    <row r="49" spans="1:11" x14ac:dyDescent="0.25">
      <c r="A49" s="548" t="s">
        <v>185</v>
      </c>
      <c r="B49" s="549"/>
      <c r="C49" s="550"/>
      <c r="D49" s="98"/>
      <c r="E49" s="125"/>
      <c r="F49" s="98"/>
      <c r="G49" s="125"/>
      <c r="H49" s="125"/>
      <c r="I49" s="125"/>
      <c r="J49" s="98"/>
      <c r="K49" s="66"/>
    </row>
    <row r="50" spans="1:11" x14ac:dyDescent="0.25">
      <c r="A50" s="534" t="s">
        <v>186</v>
      </c>
      <c r="B50" s="535"/>
      <c r="C50" s="126">
        <f>494174.08+285076.52</f>
        <v>779250.60000000009</v>
      </c>
      <c r="D50" s="98"/>
      <c r="E50" s="125"/>
      <c r="F50" s="98"/>
      <c r="G50" s="125"/>
      <c r="H50" s="125"/>
      <c r="I50" s="125"/>
      <c r="J50" s="98"/>
      <c r="K50" s="66"/>
    </row>
    <row r="51" spans="1:11" x14ac:dyDescent="0.25">
      <c r="A51" s="536" t="s">
        <v>178</v>
      </c>
      <c r="B51" s="537"/>
      <c r="C51" s="127">
        <f>SUM(C52:C53)</f>
        <v>10181.530000000001</v>
      </c>
      <c r="D51" s="98"/>
      <c r="E51" s="125"/>
      <c r="F51" s="98"/>
      <c r="G51" s="125"/>
      <c r="H51" s="125"/>
      <c r="I51" s="125"/>
      <c r="J51" s="98"/>
      <c r="K51" s="66"/>
    </row>
    <row r="52" spans="1:11" x14ac:dyDescent="0.25">
      <c r="A52" s="538" t="s">
        <v>187</v>
      </c>
      <c r="B52" s="539"/>
      <c r="C52" s="128">
        <v>10181.530000000001</v>
      </c>
      <c r="D52" s="98"/>
      <c r="E52" s="125"/>
      <c r="F52" s="98"/>
      <c r="G52" s="125"/>
      <c r="H52" s="125"/>
      <c r="I52" s="125"/>
      <c r="J52" s="98"/>
      <c r="K52" s="66"/>
    </row>
    <row r="53" spans="1:11" x14ac:dyDescent="0.25">
      <c r="A53" s="538" t="s">
        <v>180</v>
      </c>
      <c r="B53" s="539"/>
      <c r="C53" s="129"/>
      <c r="D53" s="98"/>
      <c r="E53" s="125"/>
      <c r="F53" s="98"/>
      <c r="G53" s="125"/>
      <c r="H53" s="125"/>
      <c r="I53" s="125"/>
      <c r="J53" s="98"/>
      <c r="K53" s="66"/>
    </row>
    <row r="54" spans="1:11" x14ac:dyDescent="0.25">
      <c r="A54" s="536" t="s">
        <v>182</v>
      </c>
      <c r="B54" s="537"/>
      <c r="C54" s="127">
        <f>SUM(C55:C56)</f>
        <v>123050.45</v>
      </c>
      <c r="D54" s="98"/>
      <c r="E54" s="125"/>
      <c r="F54" s="98"/>
      <c r="G54" s="125"/>
      <c r="H54" s="125"/>
      <c r="I54" s="125"/>
      <c r="J54" s="98"/>
      <c r="K54" s="66"/>
    </row>
    <row r="55" spans="1:11" x14ac:dyDescent="0.25">
      <c r="A55" s="538" t="s">
        <v>183</v>
      </c>
      <c r="B55" s="539"/>
      <c r="C55" s="128">
        <f>46674.78+76375.67</f>
        <v>123050.45</v>
      </c>
      <c r="D55" s="98"/>
      <c r="E55" s="98"/>
      <c r="F55" s="98"/>
      <c r="G55" s="125"/>
      <c r="H55" s="125"/>
      <c r="I55" s="125"/>
      <c r="J55" s="98"/>
      <c r="K55" s="66"/>
    </row>
    <row r="56" spans="1:11" x14ac:dyDescent="0.25">
      <c r="A56" s="551" t="s">
        <v>180</v>
      </c>
      <c r="B56" s="552"/>
      <c r="C56" s="130"/>
      <c r="D56" s="98"/>
      <c r="E56" s="98"/>
      <c r="F56" s="98"/>
      <c r="G56" s="125"/>
      <c r="H56" s="125"/>
      <c r="I56" s="125"/>
      <c r="J56" s="98"/>
      <c r="K56" s="66"/>
    </row>
    <row r="57" spans="1:11" x14ac:dyDescent="0.25">
      <c r="A57" s="553" t="s">
        <v>184</v>
      </c>
      <c r="B57" s="554"/>
      <c r="C57" s="131">
        <f>C50+C51-C54</f>
        <v>666381.68000000017</v>
      </c>
      <c r="D57" s="98"/>
      <c r="E57" s="98"/>
      <c r="F57" s="98"/>
      <c r="G57" s="125"/>
      <c r="H57" s="125"/>
      <c r="I57" s="125"/>
      <c r="J57" s="98"/>
      <c r="K57" s="66"/>
    </row>
    <row r="58" spans="1:11" x14ac:dyDescent="0.25">
      <c r="A58" s="555" t="s">
        <v>188</v>
      </c>
      <c r="B58" s="556"/>
      <c r="C58" s="550"/>
      <c r="D58" s="98"/>
      <c r="E58" s="98"/>
      <c r="F58" s="98"/>
      <c r="G58" s="125"/>
      <c r="H58" s="125"/>
      <c r="I58" s="125"/>
      <c r="J58" s="98"/>
      <c r="K58" s="66"/>
    </row>
    <row r="59" spans="1:11" x14ac:dyDescent="0.25">
      <c r="A59" s="534" t="s">
        <v>186</v>
      </c>
      <c r="B59" s="535"/>
      <c r="C59" s="126"/>
      <c r="D59" s="98"/>
      <c r="E59" s="98"/>
      <c r="F59" s="98"/>
      <c r="G59" s="125"/>
      <c r="H59" s="125"/>
      <c r="I59" s="125"/>
      <c r="J59" s="98"/>
      <c r="K59" s="66"/>
    </row>
    <row r="60" spans="1:11" x14ac:dyDescent="0.25">
      <c r="A60" s="564" t="s">
        <v>189</v>
      </c>
      <c r="B60" s="565"/>
      <c r="C60" s="132"/>
      <c r="D60" s="98"/>
      <c r="E60" s="98"/>
      <c r="F60" s="98"/>
      <c r="G60" s="125"/>
      <c r="H60" s="125"/>
      <c r="I60" s="125"/>
      <c r="J60" s="98"/>
      <c r="K60" s="66"/>
    </row>
    <row r="61" spans="1:11" x14ac:dyDescent="0.25">
      <c r="A61" s="564" t="s">
        <v>190</v>
      </c>
      <c r="B61" s="565"/>
      <c r="C61" s="132"/>
      <c r="D61" s="98"/>
      <c r="E61" s="98"/>
      <c r="F61" s="98"/>
      <c r="G61" s="125"/>
      <c r="H61" s="125"/>
      <c r="I61" s="125"/>
      <c r="J61" s="98"/>
      <c r="K61" s="66"/>
    </row>
    <row r="62" spans="1:11" x14ac:dyDescent="0.25">
      <c r="A62" s="566" t="s">
        <v>195</v>
      </c>
      <c r="B62" s="567"/>
      <c r="C62" s="133">
        <f>C59+C60-C61</f>
        <v>0</v>
      </c>
      <c r="D62" s="98"/>
      <c r="E62" s="98"/>
      <c r="F62" s="98"/>
      <c r="G62" s="125"/>
      <c r="H62" s="125"/>
      <c r="I62" s="125"/>
      <c r="J62" s="98"/>
      <c r="K62" s="66"/>
    </row>
    <row r="63" spans="1:11" x14ac:dyDescent="0.25">
      <c r="A63" s="548" t="s">
        <v>191</v>
      </c>
      <c r="B63" s="549"/>
      <c r="C63" s="550"/>
      <c r="D63" s="98"/>
      <c r="E63" s="98"/>
      <c r="F63" s="98"/>
      <c r="G63" s="125"/>
      <c r="H63" s="125"/>
      <c r="I63" s="125"/>
      <c r="J63" s="98"/>
      <c r="K63" s="66"/>
    </row>
    <row r="64" spans="1:11" x14ac:dyDescent="0.25">
      <c r="A64" s="534" t="s">
        <v>186</v>
      </c>
      <c r="B64" s="535"/>
      <c r="C64" s="126">
        <f>C41-C50-C59</f>
        <v>-1.1641532182693481E-10</v>
      </c>
      <c r="D64" s="98"/>
      <c r="E64" s="98"/>
      <c r="F64" s="98"/>
      <c r="G64" s="125"/>
      <c r="H64" s="125"/>
      <c r="I64" s="125"/>
      <c r="J64" s="98"/>
      <c r="K64" s="66"/>
    </row>
    <row r="65" spans="1:11" ht="15.75" thickBot="1" x14ac:dyDescent="0.3">
      <c r="A65" s="557" t="s">
        <v>184</v>
      </c>
      <c r="B65" s="558"/>
      <c r="C65" s="134">
        <f>C48-C57-C62</f>
        <v>-1.1641532182693481E-10</v>
      </c>
      <c r="D65" s="98"/>
      <c r="E65" s="98"/>
      <c r="F65" s="98"/>
      <c r="G65" s="125"/>
      <c r="H65" s="125"/>
      <c r="I65" s="125"/>
      <c r="J65" s="98"/>
      <c r="K65" s="66"/>
    </row>
    <row r="66" spans="1:11" x14ac:dyDescent="0.25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66"/>
    </row>
    <row r="67" spans="1:11" ht="15.75" thickBot="1" x14ac:dyDescent="0.3">
      <c r="A67" s="559" t="s">
        <v>196</v>
      </c>
      <c r="B67" s="560"/>
      <c r="C67" s="560"/>
      <c r="D67" s="560"/>
      <c r="E67" s="560"/>
      <c r="F67" s="98"/>
      <c r="G67" s="98"/>
      <c r="H67" s="98"/>
      <c r="I67" s="98"/>
      <c r="J67" s="98"/>
      <c r="K67" s="66"/>
    </row>
    <row r="68" spans="1:11" ht="180.75" thickBot="1" x14ac:dyDescent="0.3">
      <c r="A68" s="135" t="s">
        <v>197</v>
      </c>
      <c r="B68" s="136" t="s">
        <v>198</v>
      </c>
      <c r="C68" s="136" t="s">
        <v>199</v>
      </c>
      <c r="D68" s="136" t="s">
        <v>200</v>
      </c>
      <c r="E68" s="137" t="s">
        <v>201</v>
      </c>
      <c r="F68" s="98"/>
      <c r="G68" s="98"/>
      <c r="H68" s="98"/>
      <c r="I68" s="98"/>
      <c r="J68" s="98"/>
      <c r="K68" s="66"/>
    </row>
    <row r="69" spans="1:11" ht="15.75" thickBot="1" x14ac:dyDescent="0.3">
      <c r="A69" s="138" t="s">
        <v>176</v>
      </c>
      <c r="B69" s="139"/>
      <c r="C69" s="139"/>
      <c r="D69" s="139"/>
      <c r="E69" s="140"/>
      <c r="F69" s="98"/>
      <c r="G69" s="98"/>
      <c r="H69" s="98"/>
      <c r="I69" s="98"/>
      <c r="J69" s="98"/>
      <c r="K69" s="66"/>
    </row>
    <row r="70" spans="1:11" ht="30" x14ac:dyDescent="0.25">
      <c r="A70" s="141" t="s">
        <v>202</v>
      </c>
      <c r="B70" s="142"/>
      <c r="C70" s="142"/>
      <c r="D70" s="142"/>
      <c r="E70" s="143">
        <f>B70+C70+D70</f>
        <v>0</v>
      </c>
      <c r="F70" s="98"/>
      <c r="G70" s="98"/>
      <c r="H70" s="98"/>
      <c r="I70" s="98"/>
      <c r="J70" s="98"/>
      <c r="K70" s="66"/>
    </row>
    <row r="71" spans="1:11" x14ac:dyDescent="0.25">
      <c r="A71" s="144" t="s">
        <v>189</v>
      </c>
      <c r="B71" s="145">
        <f>SUM(B72:B73)</f>
        <v>0</v>
      </c>
      <c r="C71" s="145">
        <f>SUM(C72:C73)</f>
        <v>0</v>
      </c>
      <c r="D71" s="145">
        <f>SUM(D72:D73)</f>
        <v>0</v>
      </c>
      <c r="E71" s="146">
        <f>SUM(E72:E73)</f>
        <v>0</v>
      </c>
      <c r="F71" s="98"/>
      <c r="G71" s="98"/>
      <c r="H71" s="98"/>
      <c r="I71" s="98"/>
      <c r="J71" s="98"/>
      <c r="K71" s="66"/>
    </row>
    <row r="72" spans="1:11" x14ac:dyDescent="0.25">
      <c r="A72" s="147" t="s">
        <v>203</v>
      </c>
      <c r="B72" s="148"/>
      <c r="C72" s="148"/>
      <c r="D72" s="148"/>
      <c r="E72" s="149">
        <f>B72+C72+D72</f>
        <v>0</v>
      </c>
      <c r="F72" s="98"/>
      <c r="G72" s="98"/>
      <c r="H72" s="98"/>
      <c r="I72" s="98"/>
      <c r="J72" s="98"/>
      <c r="K72" s="66"/>
    </row>
    <row r="73" spans="1:11" x14ac:dyDescent="0.25">
      <c r="A73" s="147" t="s">
        <v>204</v>
      </c>
      <c r="B73" s="148"/>
      <c r="C73" s="148"/>
      <c r="D73" s="148"/>
      <c r="E73" s="149">
        <f>B73+C73+D73</f>
        <v>0</v>
      </c>
      <c r="F73" s="98"/>
      <c r="G73" s="98"/>
      <c r="H73" s="98"/>
      <c r="I73" s="98"/>
      <c r="J73" s="98"/>
      <c r="K73" s="66"/>
    </row>
    <row r="74" spans="1:11" x14ac:dyDescent="0.25">
      <c r="A74" s="144" t="s">
        <v>190</v>
      </c>
      <c r="B74" s="145">
        <f>SUM(B75:B77)</f>
        <v>0</v>
      </c>
      <c r="C74" s="145">
        <f>SUM(C75:C77)</f>
        <v>0</v>
      </c>
      <c r="D74" s="145">
        <f>SUM(D75:D77)</f>
        <v>0</v>
      </c>
      <c r="E74" s="146">
        <f>SUM(E75:E77)</f>
        <v>0</v>
      </c>
      <c r="F74" s="98"/>
      <c r="G74" s="98"/>
      <c r="H74" s="98"/>
      <c r="I74" s="98"/>
      <c r="J74" s="98"/>
      <c r="K74" s="66"/>
    </row>
    <row r="75" spans="1:11" x14ac:dyDescent="0.25">
      <c r="A75" s="147" t="s">
        <v>205</v>
      </c>
      <c r="B75" s="148"/>
      <c r="C75" s="148"/>
      <c r="D75" s="148"/>
      <c r="E75" s="149">
        <f>B75+C75+D75</f>
        <v>0</v>
      </c>
      <c r="F75" s="98"/>
      <c r="G75" s="98"/>
      <c r="H75" s="98"/>
      <c r="I75" s="98"/>
      <c r="J75" s="98"/>
      <c r="K75" s="66"/>
    </row>
    <row r="76" spans="1:11" x14ac:dyDescent="0.25">
      <c r="A76" s="147" t="s">
        <v>206</v>
      </c>
      <c r="B76" s="148"/>
      <c r="C76" s="148"/>
      <c r="D76" s="148"/>
      <c r="E76" s="149">
        <f>B76+C76+D76</f>
        <v>0</v>
      </c>
      <c r="F76" s="98"/>
      <c r="G76" s="98"/>
      <c r="H76" s="98"/>
      <c r="I76" s="98"/>
      <c r="J76" s="98"/>
      <c r="K76" s="66"/>
    </row>
    <row r="77" spans="1:11" x14ac:dyDescent="0.25">
      <c r="A77" s="150" t="s">
        <v>207</v>
      </c>
      <c r="B77" s="148"/>
      <c r="C77" s="148"/>
      <c r="D77" s="148"/>
      <c r="E77" s="149">
        <f>B77+C77+D77</f>
        <v>0</v>
      </c>
      <c r="F77" s="98"/>
      <c r="G77" s="98"/>
      <c r="H77" s="98"/>
      <c r="I77" s="98"/>
      <c r="J77" s="98"/>
      <c r="K77" s="66"/>
    </row>
    <row r="78" spans="1:11" ht="30.75" thickBot="1" x14ac:dyDescent="0.3">
      <c r="A78" s="151" t="s">
        <v>208</v>
      </c>
      <c r="B78" s="152">
        <f>B70+B71-B74</f>
        <v>0</v>
      </c>
      <c r="C78" s="152">
        <f>C70+C71-C74</f>
        <v>0</v>
      </c>
      <c r="D78" s="152">
        <f>D70+D71-D74</f>
        <v>0</v>
      </c>
      <c r="E78" s="153">
        <f>E70+E71-E74</f>
        <v>0</v>
      </c>
      <c r="F78" s="98"/>
      <c r="G78" s="98"/>
      <c r="H78" s="98"/>
      <c r="I78" s="98"/>
      <c r="J78" s="98"/>
      <c r="K78" s="66"/>
    </row>
    <row r="79" spans="1:11" ht="15.75" thickBot="1" x14ac:dyDescent="0.3">
      <c r="A79" s="154" t="s">
        <v>209</v>
      </c>
      <c r="B79" s="155"/>
      <c r="C79" s="155"/>
      <c r="D79" s="155"/>
      <c r="E79" s="156"/>
      <c r="F79" s="98"/>
      <c r="G79" s="98"/>
      <c r="H79" s="98"/>
      <c r="I79" s="98"/>
      <c r="J79" s="98"/>
      <c r="K79" s="66"/>
    </row>
    <row r="80" spans="1:11" x14ac:dyDescent="0.25">
      <c r="A80" s="141" t="s">
        <v>210</v>
      </c>
      <c r="B80" s="142"/>
      <c r="C80" s="142"/>
      <c r="D80" s="142"/>
      <c r="E80" s="143">
        <f>B80+C80+D80</f>
        <v>0</v>
      </c>
      <c r="F80" s="98"/>
      <c r="G80" s="98"/>
      <c r="H80" s="98"/>
      <c r="I80" s="98"/>
      <c r="J80" s="98"/>
      <c r="K80" s="66"/>
    </row>
    <row r="81" spans="1:11" x14ac:dyDescent="0.25">
      <c r="A81" s="144" t="s">
        <v>189</v>
      </c>
      <c r="B81" s="145">
        <f>SUM(B82:B82)</f>
        <v>0</v>
      </c>
      <c r="C81" s="145">
        <f>SUM(C82:C82)</f>
        <v>0</v>
      </c>
      <c r="D81" s="145">
        <f>SUM(D82:D82)</f>
        <v>0</v>
      </c>
      <c r="E81" s="146">
        <f>SUM(E82:E82)</f>
        <v>0</v>
      </c>
      <c r="F81" s="98"/>
      <c r="G81" s="98"/>
      <c r="H81" s="98"/>
      <c r="I81" s="98"/>
      <c r="J81" s="98"/>
      <c r="K81" s="66"/>
    </row>
    <row r="82" spans="1:11" x14ac:dyDescent="0.25">
      <c r="A82" s="147" t="s">
        <v>211</v>
      </c>
      <c r="B82" s="148"/>
      <c r="C82" s="148"/>
      <c r="D82" s="148"/>
      <c r="E82" s="149">
        <f>B82+C82+D82</f>
        <v>0</v>
      </c>
      <c r="F82" s="98"/>
      <c r="G82" s="98"/>
      <c r="H82" s="98"/>
      <c r="I82" s="98"/>
      <c r="J82" s="98"/>
      <c r="K82" s="66"/>
    </row>
    <row r="83" spans="1:11" x14ac:dyDescent="0.25">
      <c r="A83" s="144" t="s">
        <v>190</v>
      </c>
      <c r="B83" s="145">
        <f>SUM(B84:B86)</f>
        <v>0</v>
      </c>
      <c r="C83" s="145">
        <f>SUM(C84:C86)</f>
        <v>0</v>
      </c>
      <c r="D83" s="145">
        <f>SUM(D84:D86)</f>
        <v>0</v>
      </c>
      <c r="E83" s="146">
        <f>SUM(E84:E86)</f>
        <v>0</v>
      </c>
      <c r="F83" s="98"/>
      <c r="G83" s="98"/>
      <c r="H83" s="98"/>
      <c r="I83" s="98"/>
      <c r="J83" s="98"/>
      <c r="K83" s="66"/>
    </row>
    <row r="84" spans="1:11" x14ac:dyDescent="0.25">
      <c r="A84" s="147" t="s">
        <v>212</v>
      </c>
      <c r="B84" s="148"/>
      <c r="C84" s="148"/>
      <c r="D84" s="148"/>
      <c r="E84" s="149">
        <f>B84+C84+D84</f>
        <v>0</v>
      </c>
      <c r="F84" s="98"/>
      <c r="G84" s="98"/>
      <c r="H84" s="98"/>
      <c r="I84" s="98"/>
      <c r="J84" s="98"/>
      <c r="K84" s="66"/>
    </row>
    <row r="85" spans="1:11" x14ac:dyDescent="0.25">
      <c r="A85" s="147" t="s">
        <v>213</v>
      </c>
      <c r="B85" s="148"/>
      <c r="C85" s="148"/>
      <c r="D85" s="148"/>
      <c r="E85" s="149">
        <f>B85+C85+D85</f>
        <v>0</v>
      </c>
      <c r="F85" s="98"/>
      <c r="G85" s="98"/>
      <c r="H85" s="98"/>
      <c r="I85" s="98"/>
      <c r="J85" s="98"/>
      <c r="K85" s="66"/>
    </row>
    <row r="86" spans="1:11" x14ac:dyDescent="0.25">
      <c r="A86" s="157" t="s">
        <v>214</v>
      </c>
      <c r="B86" s="148"/>
      <c r="C86" s="148"/>
      <c r="D86" s="148"/>
      <c r="E86" s="149">
        <f>B86+C86+D86</f>
        <v>0</v>
      </c>
      <c r="F86" s="98"/>
      <c r="G86" s="98"/>
      <c r="H86" s="98"/>
      <c r="I86" s="98"/>
      <c r="J86" s="98"/>
      <c r="K86" s="66"/>
    </row>
    <row r="87" spans="1:11" ht="30.75" thickBot="1" x14ac:dyDescent="0.3">
      <c r="A87" s="151" t="s">
        <v>215</v>
      </c>
      <c r="B87" s="152">
        <f>B80+B81-B83</f>
        <v>0</v>
      </c>
      <c r="C87" s="152">
        <f>C80+C81-C83</f>
        <v>0</v>
      </c>
      <c r="D87" s="152">
        <f>D80+D81-D83</f>
        <v>0</v>
      </c>
      <c r="E87" s="153">
        <f>E80+E81-E83</f>
        <v>0</v>
      </c>
      <c r="F87" s="98"/>
      <c r="G87" s="98"/>
      <c r="H87" s="98"/>
      <c r="I87" s="98"/>
      <c r="J87" s="98"/>
      <c r="K87" s="66"/>
    </row>
    <row r="88" spans="1:11" x14ac:dyDescent="0.25">
      <c r="A88" s="98"/>
      <c r="B88" s="98"/>
      <c r="C88" s="98"/>
      <c r="D88" s="98"/>
      <c r="E88" s="98"/>
      <c r="F88" s="98"/>
      <c r="G88" s="98"/>
      <c r="H88" s="98"/>
      <c r="I88" s="98"/>
      <c r="J88" s="98"/>
      <c r="K88" s="66"/>
    </row>
    <row r="89" spans="1:11" x14ac:dyDescent="0.25">
      <c r="A89" s="561" t="s">
        <v>216</v>
      </c>
      <c r="B89" s="562"/>
      <c r="C89" s="562"/>
      <c r="D89" s="98"/>
      <c r="E89" s="98"/>
      <c r="F89" s="98"/>
      <c r="G89" s="98"/>
      <c r="H89" s="98"/>
      <c r="I89" s="98"/>
      <c r="J89" s="98"/>
      <c r="K89" s="66"/>
    </row>
    <row r="90" spans="1:11" x14ac:dyDescent="0.25">
      <c r="A90" s="158" t="s">
        <v>217</v>
      </c>
      <c r="B90" s="158" t="s">
        <v>3</v>
      </c>
      <c r="C90" s="158" t="s">
        <v>4</v>
      </c>
      <c r="D90" s="98"/>
      <c r="E90" s="98"/>
      <c r="F90" s="98"/>
      <c r="G90" s="98"/>
      <c r="H90" s="98"/>
      <c r="I90" s="98"/>
      <c r="J90" s="98"/>
      <c r="K90" s="66"/>
    </row>
    <row r="91" spans="1:11" x14ac:dyDescent="0.25">
      <c r="A91" s="159" t="s">
        <v>218</v>
      </c>
      <c r="B91" s="160">
        <v>0</v>
      </c>
      <c r="C91" s="160">
        <v>0</v>
      </c>
      <c r="D91" s="98"/>
      <c r="E91" s="98"/>
      <c r="F91" s="98"/>
      <c r="G91" s="98"/>
      <c r="H91" s="98"/>
      <c r="I91" s="98"/>
      <c r="J91" s="98"/>
      <c r="K91" s="66"/>
    </row>
    <row r="92" spans="1:11" x14ac:dyDescent="0.25">
      <c r="A92" s="161" t="s">
        <v>219</v>
      </c>
      <c r="B92" s="161"/>
      <c r="C92" s="161"/>
      <c r="D92" s="98"/>
      <c r="E92" s="98"/>
      <c r="F92" s="98"/>
      <c r="G92" s="98"/>
      <c r="H92" s="98"/>
      <c r="I92" s="98"/>
      <c r="J92" s="98"/>
      <c r="K92" s="66"/>
    </row>
    <row r="93" spans="1:11" x14ac:dyDescent="0.25">
      <c r="A93" s="162" t="s">
        <v>220</v>
      </c>
      <c r="B93" s="163">
        <v>0</v>
      </c>
      <c r="C93" s="164">
        <v>0</v>
      </c>
      <c r="D93" s="98"/>
      <c r="E93" s="98"/>
      <c r="F93" s="98"/>
      <c r="G93" s="98"/>
      <c r="H93" s="98"/>
      <c r="I93" s="98"/>
      <c r="J93" s="98"/>
      <c r="K93" s="66"/>
    </row>
    <row r="94" spans="1:11" x14ac:dyDescent="0.25">
      <c r="A94" s="98"/>
      <c r="B94" s="98"/>
      <c r="C94" s="98"/>
      <c r="D94" s="98"/>
      <c r="E94" s="98"/>
      <c r="F94" s="98"/>
      <c r="G94" s="98"/>
      <c r="H94" s="98"/>
      <c r="I94" s="98"/>
      <c r="J94" s="98"/>
      <c r="K94" s="66"/>
    </row>
    <row r="95" spans="1:11" x14ac:dyDescent="0.25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66"/>
    </row>
    <row r="96" spans="1:11" ht="15.75" thickBot="1" x14ac:dyDescent="0.3">
      <c r="A96" s="561" t="s">
        <v>221</v>
      </c>
      <c r="B96" s="562"/>
      <c r="C96" s="562"/>
      <c r="D96" s="563"/>
      <c r="E96" s="563"/>
      <c r="F96" s="563"/>
      <c r="G96" s="563"/>
      <c r="H96" s="98"/>
      <c r="I96" s="98"/>
      <c r="J96" s="98"/>
      <c r="K96" s="66"/>
    </row>
    <row r="97" spans="1:11" x14ac:dyDescent="0.25">
      <c r="A97" s="578"/>
      <c r="B97" s="580" t="s">
        <v>222</v>
      </c>
      <c r="C97" s="581"/>
      <c r="D97" s="581"/>
      <c r="E97" s="581"/>
      <c r="F97" s="582"/>
      <c r="G97" s="580" t="s">
        <v>223</v>
      </c>
      <c r="H97" s="581"/>
      <c r="I97" s="582"/>
      <c r="J97" s="98"/>
      <c r="K97" s="66"/>
    </row>
    <row r="98" spans="1:11" ht="60" x14ac:dyDescent="0.25">
      <c r="A98" s="579"/>
      <c r="B98" s="165" t="s">
        <v>224</v>
      </c>
      <c r="C98" s="166" t="s">
        <v>225</v>
      </c>
      <c r="D98" s="166" t="s">
        <v>226</v>
      </c>
      <c r="E98" s="166" t="s">
        <v>227</v>
      </c>
      <c r="F98" s="167" t="s">
        <v>228</v>
      </c>
      <c r="G98" s="168" t="s">
        <v>229</v>
      </c>
      <c r="H98" s="169" t="s">
        <v>230</v>
      </c>
      <c r="I98" s="170" t="s">
        <v>231</v>
      </c>
      <c r="J98" s="98"/>
      <c r="K98" s="66"/>
    </row>
    <row r="99" spans="1:11" x14ac:dyDescent="0.25">
      <c r="A99" s="171" t="s">
        <v>3</v>
      </c>
      <c r="B99" s="172"/>
      <c r="C99" s="173">
        <f>15216.51+73051.44</f>
        <v>88267.95</v>
      </c>
      <c r="D99" s="174"/>
      <c r="E99" s="175"/>
      <c r="F99" s="176"/>
      <c r="G99" s="177"/>
      <c r="H99" s="174"/>
      <c r="I99" s="178"/>
      <c r="J99" s="98"/>
      <c r="K99" s="66"/>
    </row>
    <row r="100" spans="1:11" ht="45" x14ac:dyDescent="0.25">
      <c r="A100" s="179" t="s">
        <v>232</v>
      </c>
      <c r="B100" s="180"/>
      <c r="C100" s="181"/>
      <c r="D100" s="182"/>
      <c r="E100" s="175"/>
      <c r="F100" s="176"/>
      <c r="G100" s="177"/>
      <c r="H100" s="182"/>
      <c r="I100" s="183"/>
      <c r="J100" s="98"/>
      <c r="K100" s="66"/>
    </row>
    <row r="101" spans="1:11" ht="45.75" thickBot="1" x14ac:dyDescent="0.3">
      <c r="A101" s="184" t="s">
        <v>233</v>
      </c>
      <c r="B101" s="185"/>
      <c r="C101" s="186">
        <v>73051.44</v>
      </c>
      <c r="D101" s="187"/>
      <c r="E101" s="175"/>
      <c r="F101" s="176"/>
      <c r="G101" s="177"/>
      <c r="H101" s="187"/>
      <c r="I101" s="188"/>
      <c r="J101" s="98"/>
      <c r="K101" s="66"/>
    </row>
    <row r="102" spans="1:11" ht="15.75" thickBot="1" x14ac:dyDescent="0.3">
      <c r="A102" s="189" t="s">
        <v>4</v>
      </c>
      <c r="B102" s="190">
        <f t="shared" ref="B102:I102" si="11">B99+B100-B101</f>
        <v>0</v>
      </c>
      <c r="C102" s="191">
        <f t="shared" si="11"/>
        <v>15216.509999999995</v>
      </c>
      <c r="D102" s="192">
        <f t="shared" si="11"/>
        <v>0</v>
      </c>
      <c r="E102" s="193">
        <f t="shared" si="11"/>
        <v>0</v>
      </c>
      <c r="F102" s="194">
        <f t="shared" si="11"/>
        <v>0</v>
      </c>
      <c r="G102" s="195">
        <f t="shared" si="11"/>
        <v>0</v>
      </c>
      <c r="H102" s="196">
        <f t="shared" si="11"/>
        <v>0</v>
      </c>
      <c r="I102" s="197">
        <f t="shared" si="11"/>
        <v>0</v>
      </c>
      <c r="J102" s="98"/>
      <c r="K102" s="66"/>
    </row>
    <row r="103" spans="1:11" x14ac:dyDescent="0.25">
      <c r="A103" s="98"/>
      <c r="B103" s="98"/>
      <c r="C103" s="98"/>
      <c r="D103" s="98"/>
      <c r="E103" s="98"/>
      <c r="F103" s="98"/>
      <c r="G103" s="98"/>
      <c r="H103" s="98"/>
      <c r="I103" s="98"/>
      <c r="J103" s="98"/>
      <c r="K103" s="66"/>
    </row>
    <row r="104" spans="1:11" ht="15.75" thickBot="1" x14ac:dyDescent="0.3">
      <c r="A104" s="561" t="s">
        <v>234</v>
      </c>
      <c r="B104" s="562"/>
      <c r="C104" s="562"/>
      <c r="D104" s="98"/>
      <c r="E104" s="98"/>
      <c r="F104" s="98"/>
      <c r="G104" s="98"/>
      <c r="H104" s="98"/>
      <c r="I104" s="98"/>
      <c r="J104" s="98"/>
      <c r="K104" s="66"/>
    </row>
    <row r="105" spans="1:11" x14ac:dyDescent="0.25">
      <c r="A105" s="198" t="s">
        <v>217</v>
      </c>
      <c r="B105" s="199" t="s">
        <v>3</v>
      </c>
      <c r="C105" s="200" t="s">
        <v>4</v>
      </c>
      <c r="D105" s="98"/>
      <c r="E105" s="98"/>
      <c r="F105" s="98"/>
      <c r="G105" s="98"/>
      <c r="H105" s="98"/>
      <c r="I105" s="98"/>
      <c r="J105" s="125"/>
      <c r="K105" s="66"/>
    </row>
    <row r="106" spans="1:11" ht="30.75" thickBot="1" x14ac:dyDescent="0.3">
      <c r="A106" s="201" t="s">
        <v>235</v>
      </c>
      <c r="B106" s="202">
        <f>1240215.39-73051.44</f>
        <v>1167163.95</v>
      </c>
      <c r="C106" s="202">
        <f>1245325.84</f>
        <v>1245325.8400000001</v>
      </c>
      <c r="D106" s="98"/>
      <c r="E106" s="98"/>
      <c r="F106" s="98"/>
      <c r="G106" s="98"/>
      <c r="H106" s="98"/>
      <c r="I106" s="98"/>
      <c r="J106" s="125"/>
      <c r="K106" s="66"/>
    </row>
    <row r="107" spans="1:11" x14ac:dyDescent="0.25">
      <c r="A107" s="98"/>
      <c r="B107" s="98"/>
      <c r="C107" s="98"/>
      <c r="D107" s="98"/>
      <c r="E107" s="98"/>
      <c r="F107" s="98"/>
      <c r="G107" s="98"/>
      <c r="H107" s="98"/>
      <c r="I107" s="98"/>
      <c r="J107" s="125"/>
      <c r="K107" s="66"/>
    </row>
    <row r="108" spans="1:11" ht="15.75" thickBot="1" x14ac:dyDescent="0.3">
      <c r="A108" s="561" t="s">
        <v>236</v>
      </c>
      <c r="B108" s="562"/>
      <c r="C108" s="562"/>
      <c r="D108" s="563"/>
      <c r="E108" s="98"/>
      <c r="F108" s="98"/>
      <c r="G108" s="98"/>
      <c r="H108" s="98"/>
      <c r="I108" s="98"/>
      <c r="J108" s="125"/>
      <c r="K108" s="66"/>
    </row>
    <row r="109" spans="1:11" ht="30" x14ac:dyDescent="0.25">
      <c r="A109" s="568" t="s">
        <v>197</v>
      </c>
      <c r="B109" s="569"/>
      <c r="C109" s="199" t="s">
        <v>3</v>
      </c>
      <c r="D109" s="200" t="s">
        <v>4</v>
      </c>
      <c r="E109" s="98"/>
      <c r="F109" s="98"/>
      <c r="G109" s="98"/>
      <c r="H109" s="98"/>
      <c r="I109" s="98"/>
      <c r="J109" s="98"/>
      <c r="K109" s="66"/>
    </row>
    <row r="110" spans="1:11" x14ac:dyDescent="0.25">
      <c r="A110" s="570" t="s">
        <v>237</v>
      </c>
      <c r="B110" s="571"/>
      <c r="C110" s="160">
        <f>C112+SUM(C113:C116)</f>
        <v>0</v>
      </c>
      <c r="D110" s="203">
        <f>D112+SUM(D113:D116)</f>
        <v>0</v>
      </c>
      <c r="E110" s="98"/>
      <c r="F110" s="98"/>
      <c r="G110" s="98"/>
      <c r="H110" s="98"/>
      <c r="I110" s="98"/>
      <c r="J110" s="98"/>
      <c r="K110" s="66"/>
    </row>
    <row r="111" spans="1:11" x14ac:dyDescent="0.25">
      <c r="A111" s="572" t="s">
        <v>219</v>
      </c>
      <c r="B111" s="573"/>
      <c r="C111" s="204"/>
      <c r="D111" s="205"/>
      <c r="E111" s="98"/>
      <c r="F111" s="98"/>
      <c r="G111" s="98"/>
      <c r="H111" s="98"/>
      <c r="I111" s="98"/>
      <c r="J111" s="98"/>
      <c r="K111" s="66"/>
    </row>
    <row r="112" spans="1:11" x14ac:dyDescent="0.25">
      <c r="A112" s="574" t="s">
        <v>168</v>
      </c>
      <c r="B112" s="575"/>
      <c r="C112" s="206">
        <v>0</v>
      </c>
      <c r="D112" s="207">
        <v>0</v>
      </c>
      <c r="E112" s="98"/>
      <c r="F112" s="98"/>
      <c r="G112" s="98"/>
      <c r="H112" s="98"/>
      <c r="I112" s="98"/>
      <c r="J112" s="98"/>
      <c r="K112" s="66"/>
    </row>
    <row r="113" spans="1:11" x14ac:dyDescent="0.25">
      <c r="A113" s="576" t="s">
        <v>170</v>
      </c>
      <c r="B113" s="577"/>
      <c r="C113" s="208">
        <v>0</v>
      </c>
      <c r="D113" s="209">
        <v>0</v>
      </c>
      <c r="E113" s="98"/>
      <c r="F113" s="98"/>
      <c r="G113" s="98"/>
      <c r="H113" s="98"/>
      <c r="I113" s="98"/>
      <c r="J113" s="98"/>
      <c r="K113" s="66"/>
    </row>
    <row r="114" spans="1:11" x14ac:dyDescent="0.25">
      <c r="A114" s="576" t="s">
        <v>171</v>
      </c>
      <c r="B114" s="577"/>
      <c r="C114" s="208">
        <v>0</v>
      </c>
      <c r="D114" s="209">
        <v>0</v>
      </c>
      <c r="E114" s="98"/>
      <c r="F114" s="98"/>
      <c r="G114" s="98"/>
      <c r="H114" s="98"/>
      <c r="I114" s="98"/>
      <c r="J114" s="98"/>
      <c r="K114" s="66"/>
    </row>
    <row r="115" spans="1:11" x14ac:dyDescent="0.25">
      <c r="A115" s="576" t="s">
        <v>172</v>
      </c>
      <c r="B115" s="577"/>
      <c r="C115" s="208">
        <v>0</v>
      </c>
      <c r="D115" s="209">
        <v>0</v>
      </c>
      <c r="E115" s="98"/>
      <c r="F115" s="98"/>
      <c r="G115" s="98"/>
      <c r="H115" s="98"/>
      <c r="I115" s="98"/>
      <c r="J115" s="98"/>
      <c r="K115" s="66"/>
    </row>
    <row r="116" spans="1:11" x14ac:dyDescent="0.25">
      <c r="A116" s="576" t="s">
        <v>173</v>
      </c>
      <c r="B116" s="577"/>
      <c r="C116" s="208">
        <v>0</v>
      </c>
      <c r="D116" s="209">
        <v>0</v>
      </c>
      <c r="E116" s="98"/>
      <c r="F116" s="98"/>
      <c r="G116" s="98"/>
      <c r="H116" s="98"/>
      <c r="I116" s="98"/>
      <c r="J116" s="98"/>
      <c r="K116" s="66"/>
    </row>
    <row r="117" spans="1:11" x14ac:dyDescent="0.25">
      <c r="A117" s="98"/>
      <c r="B117" s="98"/>
      <c r="C117" s="98"/>
      <c r="D117" s="98"/>
      <c r="E117" s="98"/>
      <c r="F117" s="98"/>
      <c r="G117" s="98"/>
      <c r="H117" s="98"/>
      <c r="I117" s="98"/>
      <c r="J117" s="98"/>
      <c r="K117" s="66"/>
    </row>
    <row r="118" spans="1:11" x14ac:dyDescent="0.25">
      <c r="A118" s="601" t="s">
        <v>238</v>
      </c>
      <c r="B118" s="602"/>
      <c r="C118" s="602"/>
      <c r="D118" s="602"/>
      <c r="E118" s="602"/>
      <c r="F118" s="602"/>
      <c r="G118" s="602"/>
      <c r="H118" s="602"/>
      <c r="I118" s="602"/>
      <c r="J118" s="98"/>
      <c r="K118" s="66"/>
    </row>
    <row r="119" spans="1:11" ht="15.75" thickBot="1" x14ac:dyDescent="0.3">
      <c r="A119" s="92" t="s">
        <v>4</v>
      </c>
      <c r="B119" s="210"/>
      <c r="C119" s="210"/>
      <c r="D119" s="210"/>
      <c r="E119" s="210" t="s">
        <v>239</v>
      </c>
      <c r="F119" s="211"/>
      <c r="G119" s="211"/>
      <c r="H119" s="211"/>
      <c r="I119" s="211"/>
      <c r="J119" s="98"/>
      <c r="K119" s="66"/>
    </row>
    <row r="120" spans="1:11" ht="105.75" thickBot="1" x14ac:dyDescent="0.3">
      <c r="A120" s="603" t="s">
        <v>240</v>
      </c>
      <c r="B120" s="604"/>
      <c r="C120" s="212" t="s">
        <v>241</v>
      </c>
      <c r="D120" s="213" t="s">
        <v>242</v>
      </c>
      <c r="E120" s="212" t="s">
        <v>243</v>
      </c>
      <c r="F120" s="214" t="s">
        <v>244</v>
      </c>
      <c r="G120" s="212" t="s">
        <v>245</v>
      </c>
      <c r="H120" s="212" t="s">
        <v>246</v>
      </c>
      <c r="I120" s="215" t="s">
        <v>247</v>
      </c>
      <c r="J120" s="98"/>
      <c r="K120" s="66"/>
    </row>
    <row r="121" spans="1:11" ht="15.75" thickBot="1" x14ac:dyDescent="0.3">
      <c r="A121" s="216" t="s">
        <v>248</v>
      </c>
      <c r="B121" s="217"/>
      <c r="C121" s="218"/>
      <c r="D121" s="219"/>
      <c r="E121" s="220"/>
      <c r="F121" s="219"/>
      <c r="G121" s="220"/>
      <c r="H121" s="220"/>
      <c r="I121" s="221"/>
      <c r="J121" s="98"/>
      <c r="K121" s="66"/>
    </row>
    <row r="122" spans="1:11" ht="15.75" thickBot="1" x14ac:dyDescent="0.3">
      <c r="A122" s="222"/>
      <c r="B122" s="223" t="s">
        <v>249</v>
      </c>
      <c r="C122" s="224"/>
      <c r="D122" s="224"/>
      <c r="E122" s="224">
        <f>SUM(E121:E121)</f>
        <v>0</v>
      </c>
      <c r="F122" s="224">
        <f>SUM(F121:F121)</f>
        <v>0</v>
      </c>
      <c r="G122" s="224">
        <f>SUM(G121:G121)</f>
        <v>0</v>
      </c>
      <c r="H122" s="224"/>
      <c r="I122" s="224"/>
      <c r="J122" s="98"/>
      <c r="K122" s="66"/>
    </row>
    <row r="123" spans="1:11" ht="15.75" thickBot="1" x14ac:dyDescent="0.3">
      <c r="A123" s="92" t="s">
        <v>3</v>
      </c>
      <c r="B123" s="210"/>
      <c r="C123" s="210"/>
      <c r="D123" s="210"/>
      <c r="E123" s="210" t="s">
        <v>239</v>
      </c>
      <c r="F123" s="211"/>
      <c r="G123" s="211"/>
      <c r="H123" s="211"/>
      <c r="I123" s="211"/>
      <c r="J123" s="98"/>
      <c r="K123" s="66"/>
    </row>
    <row r="124" spans="1:11" ht="105.75" thickBot="1" x14ac:dyDescent="0.3">
      <c r="A124" s="605" t="s">
        <v>240</v>
      </c>
      <c r="B124" s="606"/>
      <c r="C124" s="225" t="s">
        <v>241</v>
      </c>
      <c r="D124" s="226" t="s">
        <v>242</v>
      </c>
      <c r="E124" s="225" t="s">
        <v>243</v>
      </c>
      <c r="F124" s="227" t="s">
        <v>244</v>
      </c>
      <c r="G124" s="225" t="s">
        <v>245</v>
      </c>
      <c r="H124" s="225" t="s">
        <v>246</v>
      </c>
      <c r="I124" s="228" t="s">
        <v>247</v>
      </c>
      <c r="J124" s="98"/>
      <c r="K124" s="66"/>
    </row>
    <row r="125" spans="1:11" ht="15.75" thickBot="1" x14ac:dyDescent="0.3">
      <c r="A125" s="216" t="s">
        <v>248</v>
      </c>
      <c r="B125" s="217"/>
      <c r="C125" s="218"/>
      <c r="D125" s="219"/>
      <c r="E125" s="220"/>
      <c r="F125" s="219"/>
      <c r="G125" s="220"/>
      <c r="H125" s="220"/>
      <c r="I125" s="221"/>
      <c r="J125" s="98"/>
      <c r="K125" s="66"/>
    </row>
    <row r="126" spans="1:11" ht="15.75" thickBot="1" x14ac:dyDescent="0.3">
      <c r="A126" s="222"/>
      <c r="B126" s="223" t="s">
        <v>249</v>
      </c>
      <c r="C126" s="224"/>
      <c r="D126" s="229"/>
      <c r="E126" s="224">
        <f>SUM(E125:E125)</f>
        <v>0</v>
      </c>
      <c r="F126" s="224">
        <f>SUM(F125:F125)</f>
        <v>0</v>
      </c>
      <c r="G126" s="224">
        <f>SUM(G125:G125)</f>
        <v>0</v>
      </c>
      <c r="H126" s="224"/>
      <c r="I126" s="230"/>
      <c r="J126" s="98"/>
      <c r="K126" s="66"/>
    </row>
    <row r="127" spans="1:11" x14ac:dyDescent="0.25">
      <c r="A127" s="98"/>
      <c r="B127" s="98"/>
      <c r="C127" s="98"/>
      <c r="D127" s="98"/>
      <c r="E127" s="98"/>
      <c r="F127" s="98"/>
      <c r="G127" s="98"/>
      <c r="H127" s="98"/>
      <c r="I127" s="98"/>
      <c r="J127" s="98"/>
      <c r="K127" s="66"/>
    </row>
    <row r="128" spans="1:11" ht="15.75" thickBot="1" x14ac:dyDescent="0.3">
      <c r="A128" s="583" t="s">
        <v>250</v>
      </c>
      <c r="B128" s="584"/>
      <c r="C128" s="584"/>
      <c r="D128" s="584"/>
      <c r="E128" s="584"/>
      <c r="F128" s="584"/>
      <c r="G128" s="584"/>
      <c r="H128" s="584"/>
      <c r="I128" s="584"/>
      <c r="J128" s="98"/>
      <c r="K128" s="66"/>
    </row>
    <row r="129" spans="1:11" ht="15.75" thickBot="1" x14ac:dyDescent="0.3">
      <c r="A129" s="585" t="s">
        <v>251</v>
      </c>
      <c r="B129" s="586"/>
      <c r="C129" s="586"/>
      <c r="D129" s="587"/>
      <c r="E129" s="591" t="s">
        <v>3</v>
      </c>
      <c r="F129" s="593" t="s">
        <v>252</v>
      </c>
      <c r="G129" s="594"/>
      <c r="H129" s="595"/>
      <c r="I129" s="596" t="s">
        <v>4</v>
      </c>
      <c r="J129" s="98"/>
      <c r="K129" s="66"/>
    </row>
    <row r="130" spans="1:11" ht="30.75" thickBot="1" x14ac:dyDescent="0.3">
      <c r="A130" s="588"/>
      <c r="B130" s="589"/>
      <c r="C130" s="589"/>
      <c r="D130" s="590"/>
      <c r="E130" s="592"/>
      <c r="F130" s="232" t="s">
        <v>189</v>
      </c>
      <c r="G130" s="233" t="s">
        <v>253</v>
      </c>
      <c r="H130" s="232" t="s">
        <v>254</v>
      </c>
      <c r="I130" s="597"/>
      <c r="J130" s="98"/>
      <c r="K130" s="69"/>
    </row>
    <row r="131" spans="1:11" x14ac:dyDescent="0.25">
      <c r="A131" s="234">
        <v>1</v>
      </c>
      <c r="B131" s="598" t="s">
        <v>226</v>
      </c>
      <c r="C131" s="599"/>
      <c r="D131" s="600"/>
      <c r="E131" s="235"/>
      <c r="F131" s="236"/>
      <c r="G131" s="236"/>
      <c r="H131" s="236"/>
      <c r="I131" s="237">
        <f>E131+F131-G131-H131</f>
        <v>0</v>
      </c>
      <c r="J131" s="98"/>
      <c r="K131" s="66"/>
    </row>
    <row r="132" spans="1:11" x14ac:dyDescent="0.25">
      <c r="A132" s="238"/>
      <c r="B132" s="612" t="s">
        <v>255</v>
      </c>
      <c r="C132" s="613"/>
      <c r="D132" s="614"/>
      <c r="E132" s="239"/>
      <c r="F132" s="240"/>
      <c r="G132" s="240"/>
      <c r="H132" s="240"/>
      <c r="I132" s="241">
        <f>E132+F132-G132-H132</f>
        <v>0</v>
      </c>
      <c r="J132" s="98"/>
      <c r="K132" s="66"/>
    </row>
    <row r="133" spans="1:11" x14ac:dyDescent="0.25">
      <c r="A133" s="242" t="s">
        <v>256</v>
      </c>
      <c r="B133" s="615" t="s">
        <v>257</v>
      </c>
      <c r="C133" s="616"/>
      <c r="D133" s="617"/>
      <c r="E133" s="243">
        <f>69775359.63-E135</f>
        <v>36442792.239999995</v>
      </c>
      <c r="F133" s="244">
        <f>57593805.73-5285114.55-28918302+24464915.63-14072691.71</f>
        <v>33782613.100000001</v>
      </c>
      <c r="G133" s="244">
        <f>272437.84+197522.31</f>
        <v>469960.15</v>
      </c>
      <c r="H133" s="244">
        <f>24161113.06+23726474.35-G133-12961005.86</f>
        <v>34456621.399999999</v>
      </c>
      <c r="I133" s="245">
        <f>E133+F133-G133-H133</f>
        <v>35298823.789999999</v>
      </c>
      <c r="J133" s="98"/>
      <c r="K133" s="69"/>
    </row>
    <row r="134" spans="1:11" x14ac:dyDescent="0.25">
      <c r="A134" s="242"/>
      <c r="B134" s="612" t="s">
        <v>255</v>
      </c>
      <c r="C134" s="613"/>
      <c r="D134" s="614"/>
      <c r="E134" s="246"/>
      <c r="F134" s="244"/>
      <c r="G134" s="244"/>
      <c r="H134" s="244"/>
      <c r="I134" s="244">
        <f>E134+F134-G134-H134</f>
        <v>0</v>
      </c>
      <c r="J134" s="98"/>
      <c r="K134" s="66"/>
    </row>
    <row r="135" spans="1:11" ht="15.75" thickBot="1" x14ac:dyDescent="0.3">
      <c r="A135" s="247" t="s">
        <v>258</v>
      </c>
      <c r="B135" s="615" t="s">
        <v>259</v>
      </c>
      <c r="C135" s="616"/>
      <c r="D135" s="617"/>
      <c r="E135" s="243">
        <v>33332567.390000001</v>
      </c>
      <c r="F135" s="244">
        <v>62936783.299999997</v>
      </c>
      <c r="G135" s="244">
        <f>909891+125295.71</f>
        <v>1035186.71</v>
      </c>
      <c r="H135" s="244">
        <f>47333112.72-G135</f>
        <v>46297926.009999998</v>
      </c>
      <c r="I135" s="248">
        <f>E135+F135-G135-H135</f>
        <v>48936237.970000006</v>
      </c>
      <c r="J135" s="98"/>
      <c r="K135" s="66"/>
    </row>
    <row r="136" spans="1:11" ht="15.75" thickBot="1" x14ac:dyDescent="0.3">
      <c r="A136" s="618" t="s">
        <v>260</v>
      </c>
      <c r="B136" s="619"/>
      <c r="C136" s="619"/>
      <c r="D136" s="620"/>
      <c r="E136" s="249">
        <f>E131+E133+E135</f>
        <v>69775359.629999995</v>
      </c>
      <c r="F136" s="249">
        <f>F131+F133+F135</f>
        <v>96719396.400000006</v>
      </c>
      <c r="G136" s="249">
        <f>G131+G133+G135</f>
        <v>1505146.8599999999</v>
      </c>
      <c r="H136" s="249">
        <f>H131+H133+H135</f>
        <v>80754547.409999996</v>
      </c>
      <c r="I136" s="250">
        <f>I131+I133+I135</f>
        <v>84235061.760000005</v>
      </c>
      <c r="J136" s="98"/>
      <c r="K136" s="66"/>
    </row>
    <row r="137" spans="1:11" x14ac:dyDescent="0.25">
      <c r="J137" s="98"/>
      <c r="K137" s="66"/>
    </row>
    <row r="138" spans="1:11" ht="15.75" thickBot="1" x14ac:dyDescent="0.3">
      <c r="A138" s="621" t="s">
        <v>261</v>
      </c>
      <c r="B138" s="621"/>
      <c r="C138" s="621"/>
      <c r="D138" s="621"/>
      <c r="E138" s="621"/>
      <c r="F138" s="621"/>
      <c r="G138" s="621"/>
      <c r="H138" s="98"/>
      <c r="I138" s="125"/>
      <c r="J138" s="98"/>
      <c r="K138" s="66"/>
    </row>
    <row r="139" spans="1:11" ht="30.75" thickBot="1" x14ac:dyDescent="0.3">
      <c r="A139" s="607" t="s">
        <v>262</v>
      </c>
      <c r="B139" s="604"/>
      <c r="C139" s="251" t="s">
        <v>263</v>
      </c>
      <c r="D139" s="252" t="s">
        <v>264</v>
      </c>
      <c r="E139" s="253" t="s">
        <v>265</v>
      </c>
      <c r="F139" s="252" t="s">
        <v>266</v>
      </c>
      <c r="G139" s="254" t="s">
        <v>267</v>
      </c>
      <c r="H139" s="98"/>
      <c r="I139" s="125"/>
      <c r="J139" s="98"/>
      <c r="K139" s="66"/>
    </row>
    <row r="140" spans="1:11" x14ac:dyDescent="0.25">
      <c r="A140" s="608" t="s">
        <v>268</v>
      </c>
      <c r="B140" s="609"/>
      <c r="C140" s="255"/>
      <c r="D140" s="255"/>
      <c r="E140" s="255"/>
      <c r="F140" s="255"/>
      <c r="G140" s="256">
        <f>C140+D140-E140-F140</f>
        <v>0</v>
      </c>
      <c r="H140" s="98"/>
      <c r="I140" s="98"/>
      <c r="J140" s="98"/>
      <c r="K140" s="66"/>
    </row>
    <row r="141" spans="1:11" x14ac:dyDescent="0.25">
      <c r="A141" s="610" t="s">
        <v>269</v>
      </c>
      <c r="B141" s="611"/>
      <c r="C141" s="257"/>
      <c r="D141" s="257"/>
      <c r="E141" s="257"/>
      <c r="F141" s="257"/>
      <c r="G141" s="258">
        <f t="shared" ref="G141:G148" si="12">C141+D141-E141-F141</f>
        <v>0</v>
      </c>
      <c r="H141" s="98"/>
      <c r="I141" s="98"/>
      <c r="J141" s="98"/>
      <c r="K141" s="66"/>
    </row>
    <row r="142" spans="1:11" x14ac:dyDescent="0.25">
      <c r="A142" s="610" t="s">
        <v>270</v>
      </c>
      <c r="B142" s="611"/>
      <c r="C142" s="257"/>
      <c r="D142" s="257"/>
      <c r="E142" s="257"/>
      <c r="F142" s="257"/>
      <c r="G142" s="258">
        <f t="shared" si="12"/>
        <v>0</v>
      </c>
      <c r="H142" s="98"/>
      <c r="I142" s="98"/>
      <c r="J142" s="98"/>
      <c r="K142" s="66"/>
    </row>
    <row r="143" spans="1:11" x14ac:dyDescent="0.25">
      <c r="A143" s="610" t="s">
        <v>271</v>
      </c>
      <c r="B143" s="611"/>
      <c r="C143" s="257"/>
      <c r="D143" s="257"/>
      <c r="E143" s="257"/>
      <c r="F143" s="257"/>
      <c r="G143" s="258">
        <f t="shared" si="12"/>
        <v>0</v>
      </c>
      <c r="H143" s="98"/>
      <c r="I143" s="98"/>
      <c r="J143" s="98"/>
      <c r="K143" s="66"/>
    </row>
    <row r="144" spans="1:11" x14ac:dyDescent="0.25">
      <c r="A144" s="610" t="s">
        <v>571</v>
      </c>
      <c r="B144" s="611"/>
      <c r="C144" s="257"/>
      <c r="D144" s="257"/>
      <c r="E144" s="257"/>
      <c r="F144" s="257"/>
      <c r="G144" s="258">
        <f t="shared" si="12"/>
        <v>0</v>
      </c>
      <c r="H144" s="98"/>
      <c r="I144" s="98"/>
      <c r="J144" s="98"/>
      <c r="K144" s="66"/>
    </row>
    <row r="145" spans="1:11" x14ac:dyDescent="0.25">
      <c r="A145" s="625" t="s">
        <v>272</v>
      </c>
      <c r="B145" s="611"/>
      <c r="C145" s="257"/>
      <c r="D145" s="257"/>
      <c r="E145" s="257"/>
      <c r="F145" s="257"/>
      <c r="G145" s="258">
        <f t="shared" si="12"/>
        <v>0</v>
      </c>
      <c r="H145" s="98"/>
      <c r="I145" s="98"/>
      <c r="J145" s="98"/>
      <c r="K145" s="66"/>
    </row>
    <row r="146" spans="1:11" x14ac:dyDescent="0.25">
      <c r="A146" s="625" t="s">
        <v>273</v>
      </c>
      <c r="B146" s="611"/>
      <c r="C146" s="257"/>
      <c r="D146" s="257"/>
      <c r="E146" s="257"/>
      <c r="F146" s="257"/>
      <c r="G146" s="258">
        <f t="shared" si="12"/>
        <v>0</v>
      </c>
      <c r="H146" s="98"/>
      <c r="I146" s="98"/>
      <c r="J146" s="98"/>
      <c r="K146" s="66"/>
    </row>
    <row r="147" spans="1:11" x14ac:dyDescent="0.25">
      <c r="A147" s="625" t="s">
        <v>572</v>
      </c>
      <c r="B147" s="611"/>
      <c r="C147" s="259"/>
      <c r="D147" s="259"/>
      <c r="E147" s="259"/>
      <c r="F147" s="259"/>
      <c r="G147" s="260">
        <f t="shared" si="12"/>
        <v>0</v>
      </c>
      <c r="H147" s="98"/>
      <c r="I147" s="98"/>
      <c r="J147" s="98"/>
      <c r="K147" s="66"/>
    </row>
    <row r="148" spans="1:11" ht="15.75" thickBot="1" x14ac:dyDescent="0.3">
      <c r="A148" s="626" t="s">
        <v>274</v>
      </c>
      <c r="B148" s="627"/>
      <c r="C148" s="261">
        <v>900002</v>
      </c>
      <c r="D148" s="261">
        <v>29882645.93</v>
      </c>
      <c r="E148" s="261"/>
      <c r="F148" s="261"/>
      <c r="G148" s="262">
        <f t="shared" si="12"/>
        <v>30782647.93</v>
      </c>
      <c r="H148" s="98"/>
      <c r="I148" s="98"/>
      <c r="J148" s="98"/>
      <c r="K148" s="66"/>
    </row>
    <row r="149" spans="1:11" x14ac:dyDescent="0.25">
      <c r="A149" s="628" t="s">
        <v>275</v>
      </c>
      <c r="B149" s="609"/>
      <c r="C149" s="263">
        <f>SUM(C150:C169)</f>
        <v>5464419.1500000004</v>
      </c>
      <c r="D149" s="263">
        <f>SUM(D150:D169)</f>
        <v>1422399.19</v>
      </c>
      <c r="E149" s="263">
        <f>SUM(E150:E169)</f>
        <v>61986.83</v>
      </c>
      <c r="F149" s="263">
        <f>SUM(F150:F169)</f>
        <v>33216.11</v>
      </c>
      <c r="G149" s="264">
        <f>SUM(G150:G169)</f>
        <v>6791615.3999999994</v>
      </c>
      <c r="H149" s="98"/>
      <c r="I149" s="98"/>
      <c r="J149" s="98"/>
      <c r="K149" s="66"/>
    </row>
    <row r="150" spans="1:11" x14ac:dyDescent="0.25">
      <c r="A150" s="622" t="s">
        <v>276</v>
      </c>
      <c r="B150" s="611"/>
      <c r="C150" s="265">
        <v>0</v>
      </c>
      <c r="D150" s="265"/>
      <c r="E150" s="266"/>
      <c r="F150" s="266"/>
      <c r="G150" s="260">
        <f t="shared" ref="G150:G168" si="13">C150+D150-E150-F150</f>
        <v>0</v>
      </c>
      <c r="H150" s="98"/>
      <c r="I150" s="98"/>
      <c r="J150" s="98"/>
      <c r="K150" s="66"/>
    </row>
    <row r="151" spans="1:11" x14ac:dyDescent="0.25">
      <c r="A151" s="622" t="s">
        <v>277</v>
      </c>
      <c r="B151" s="611"/>
      <c r="C151" s="265"/>
      <c r="D151" s="265"/>
      <c r="E151" s="266"/>
      <c r="F151" s="266"/>
      <c r="G151" s="260">
        <f t="shared" si="13"/>
        <v>0</v>
      </c>
      <c r="H151" s="98"/>
      <c r="I151" s="98"/>
      <c r="J151" s="98"/>
      <c r="K151" s="66"/>
    </row>
    <row r="152" spans="1:11" x14ac:dyDescent="0.25">
      <c r="A152" s="622" t="s">
        <v>278</v>
      </c>
      <c r="B152" s="611"/>
      <c r="C152" s="265"/>
      <c r="D152" s="265"/>
      <c r="E152" s="266"/>
      <c r="F152" s="266"/>
      <c r="G152" s="260">
        <f t="shared" si="13"/>
        <v>0</v>
      </c>
      <c r="H152" s="98"/>
      <c r="I152" s="98"/>
      <c r="J152" s="98"/>
      <c r="K152" s="66"/>
    </row>
    <row r="153" spans="1:11" x14ac:dyDescent="0.25">
      <c r="A153" s="623" t="s">
        <v>279</v>
      </c>
      <c r="B153" s="611"/>
      <c r="C153" s="265"/>
      <c r="D153" s="265"/>
      <c r="E153" s="266"/>
      <c r="F153" s="266"/>
      <c r="G153" s="260">
        <f t="shared" si="13"/>
        <v>0</v>
      </c>
      <c r="H153" s="98"/>
      <c r="I153" s="98"/>
      <c r="J153" s="98"/>
      <c r="K153" s="66"/>
    </row>
    <row r="154" spans="1:11" x14ac:dyDescent="0.25">
      <c r="A154" s="624" t="s">
        <v>280</v>
      </c>
      <c r="B154" s="611"/>
      <c r="C154" s="265"/>
      <c r="D154" s="265"/>
      <c r="E154" s="266"/>
      <c r="F154" s="266"/>
      <c r="G154" s="260">
        <f t="shared" si="13"/>
        <v>0</v>
      </c>
      <c r="H154" s="98"/>
      <c r="I154" s="98"/>
      <c r="J154" s="98"/>
      <c r="K154" s="66"/>
    </row>
    <row r="155" spans="1:11" x14ac:dyDescent="0.25">
      <c r="A155" s="624" t="s">
        <v>281</v>
      </c>
      <c r="B155" s="611"/>
      <c r="C155" s="265"/>
      <c r="D155" s="265"/>
      <c r="E155" s="266"/>
      <c r="F155" s="266"/>
      <c r="G155" s="260">
        <f t="shared" si="13"/>
        <v>0</v>
      </c>
      <c r="H155" s="98"/>
      <c r="I155" s="98"/>
      <c r="J155" s="98"/>
      <c r="K155" s="66"/>
    </row>
    <row r="156" spans="1:11" x14ac:dyDescent="0.25">
      <c r="A156" s="624" t="s">
        <v>282</v>
      </c>
      <c r="B156" s="611"/>
      <c r="C156" s="265"/>
      <c r="D156" s="265"/>
      <c r="E156" s="266"/>
      <c r="F156" s="266"/>
      <c r="G156" s="260">
        <f t="shared" si="13"/>
        <v>0</v>
      </c>
      <c r="H156" s="98"/>
      <c r="I156" s="98"/>
      <c r="J156" s="98"/>
      <c r="K156" s="66"/>
    </row>
    <row r="157" spans="1:11" x14ac:dyDescent="0.25">
      <c r="A157" s="624" t="s">
        <v>283</v>
      </c>
      <c r="B157" s="611"/>
      <c r="C157" s="265"/>
      <c r="D157" s="265"/>
      <c r="E157" s="266"/>
      <c r="F157" s="266"/>
      <c r="G157" s="260">
        <f t="shared" si="13"/>
        <v>0</v>
      </c>
      <c r="H157" s="98"/>
      <c r="I157" s="98"/>
      <c r="J157" s="98"/>
      <c r="K157" s="66"/>
    </row>
    <row r="158" spans="1:11" x14ac:dyDescent="0.25">
      <c r="A158" s="624" t="s">
        <v>284</v>
      </c>
      <c r="B158" s="611"/>
      <c r="C158" s="265"/>
      <c r="D158" s="265"/>
      <c r="E158" s="266"/>
      <c r="F158" s="266"/>
      <c r="G158" s="260">
        <f t="shared" si="13"/>
        <v>0</v>
      </c>
      <c r="H158" s="98"/>
      <c r="I158" s="98"/>
      <c r="J158" s="98"/>
      <c r="K158" s="66"/>
    </row>
    <row r="159" spans="1:11" x14ac:dyDescent="0.25">
      <c r="A159" s="624" t="s">
        <v>285</v>
      </c>
      <c r="B159" s="611"/>
      <c r="C159" s="265"/>
      <c r="D159" s="265"/>
      <c r="E159" s="266"/>
      <c r="F159" s="266"/>
      <c r="G159" s="260">
        <f t="shared" si="13"/>
        <v>0</v>
      </c>
      <c r="H159" s="98"/>
      <c r="I159" s="98"/>
      <c r="J159" s="98"/>
      <c r="K159" s="66"/>
    </row>
    <row r="160" spans="1:11" x14ac:dyDescent="0.25">
      <c r="A160" s="624" t="s">
        <v>286</v>
      </c>
      <c r="B160" s="611"/>
      <c r="C160" s="265"/>
      <c r="D160" s="265"/>
      <c r="E160" s="266"/>
      <c r="F160" s="266"/>
      <c r="G160" s="260">
        <f t="shared" si="13"/>
        <v>0</v>
      </c>
      <c r="H160" s="98"/>
      <c r="I160" s="98"/>
      <c r="J160" s="98"/>
      <c r="K160" s="66"/>
    </row>
    <row r="161" spans="1:11" x14ac:dyDescent="0.25">
      <c r="A161" s="624" t="s">
        <v>287</v>
      </c>
      <c r="B161" s="611"/>
      <c r="C161" s="265"/>
      <c r="D161" s="265"/>
      <c r="E161" s="266"/>
      <c r="F161" s="266"/>
      <c r="G161" s="260">
        <f t="shared" si="13"/>
        <v>0</v>
      </c>
      <c r="H161" s="98"/>
      <c r="I161" s="98"/>
      <c r="J161" s="98"/>
      <c r="K161" s="66"/>
    </row>
    <row r="162" spans="1:11" x14ac:dyDescent="0.25">
      <c r="A162" s="624" t="s">
        <v>288</v>
      </c>
      <c r="B162" s="611"/>
      <c r="C162" s="265"/>
      <c r="D162" s="265"/>
      <c r="E162" s="266"/>
      <c r="F162" s="266"/>
      <c r="G162" s="260">
        <f t="shared" si="13"/>
        <v>0</v>
      </c>
      <c r="H162" s="98"/>
      <c r="I162" s="98"/>
      <c r="J162" s="98"/>
      <c r="K162" s="66"/>
    </row>
    <row r="163" spans="1:11" x14ac:dyDescent="0.25">
      <c r="A163" s="629" t="s">
        <v>289</v>
      </c>
      <c r="B163" s="611"/>
      <c r="C163" s="265"/>
      <c r="D163" s="265"/>
      <c r="E163" s="266"/>
      <c r="F163" s="266"/>
      <c r="G163" s="260">
        <f>C163+D163-E163-F163</f>
        <v>0</v>
      </c>
      <c r="H163" s="98"/>
      <c r="I163" s="98"/>
      <c r="J163" s="98"/>
      <c r="K163" s="66"/>
    </row>
    <row r="164" spans="1:11" x14ac:dyDescent="0.25">
      <c r="A164" s="629" t="s">
        <v>290</v>
      </c>
      <c r="B164" s="611"/>
      <c r="C164" s="265"/>
      <c r="D164" s="265"/>
      <c r="E164" s="266"/>
      <c r="F164" s="266"/>
      <c r="G164" s="260">
        <f>C164+D164-E164-F164</f>
        <v>0</v>
      </c>
      <c r="H164" s="98"/>
      <c r="I164" s="98"/>
      <c r="J164" s="98"/>
      <c r="K164" s="66"/>
    </row>
    <row r="165" spans="1:11" x14ac:dyDescent="0.25">
      <c r="A165" s="623" t="s">
        <v>291</v>
      </c>
      <c r="B165" s="611"/>
      <c r="C165" s="265"/>
      <c r="D165" s="265"/>
      <c r="E165" s="266"/>
      <c r="F165" s="266"/>
      <c r="G165" s="260">
        <f t="shared" si="13"/>
        <v>0</v>
      </c>
      <c r="H165" s="98"/>
      <c r="I165" s="98"/>
      <c r="J165" s="98"/>
      <c r="K165" s="66"/>
    </row>
    <row r="166" spans="1:11" x14ac:dyDescent="0.25">
      <c r="A166" s="623" t="s">
        <v>292</v>
      </c>
      <c r="B166" s="611"/>
      <c r="C166" s="265"/>
      <c r="D166" s="265"/>
      <c r="E166" s="266"/>
      <c r="F166" s="266"/>
      <c r="G166" s="260">
        <f t="shared" si="13"/>
        <v>0</v>
      </c>
      <c r="H166" s="98"/>
      <c r="I166" s="98"/>
      <c r="J166" s="98"/>
      <c r="K166" s="66"/>
    </row>
    <row r="167" spans="1:11" x14ac:dyDescent="0.25">
      <c r="A167" s="629" t="s">
        <v>293</v>
      </c>
      <c r="B167" s="611"/>
      <c r="C167" s="265"/>
      <c r="D167" s="265"/>
      <c r="E167" s="266"/>
      <c r="F167" s="266"/>
      <c r="G167" s="260">
        <f t="shared" si="13"/>
        <v>0</v>
      </c>
      <c r="H167" s="98"/>
      <c r="I167" s="98"/>
      <c r="J167" s="98"/>
      <c r="K167" s="66"/>
    </row>
    <row r="168" spans="1:11" x14ac:dyDescent="0.25">
      <c r="A168" s="629" t="s">
        <v>294</v>
      </c>
      <c r="B168" s="611"/>
      <c r="C168" s="265"/>
      <c r="D168" s="265"/>
      <c r="E168" s="266"/>
      <c r="F168" s="266"/>
      <c r="G168" s="260">
        <f t="shared" si="13"/>
        <v>0</v>
      </c>
      <c r="H168" s="98"/>
      <c r="I168" s="98"/>
      <c r="J168" s="98"/>
      <c r="K168" s="66"/>
    </row>
    <row r="169" spans="1:11" ht="15.75" thickBot="1" x14ac:dyDescent="0.3">
      <c r="A169" s="638" t="s">
        <v>295</v>
      </c>
      <c r="B169" s="627"/>
      <c r="C169" s="267">
        <f>5187310.41+277108.74</f>
        <v>5464419.1500000004</v>
      </c>
      <c r="D169" s="267">
        <f>1392041.05+25800+4558.14</f>
        <v>1422399.19</v>
      </c>
      <c r="E169" s="266">
        <f>13986.83+48000</f>
        <v>61986.83</v>
      </c>
      <c r="F169" s="266">
        <v>33216.11</v>
      </c>
      <c r="G169" s="260">
        <f>C169++D169-E169-F169</f>
        <v>6791615.3999999994</v>
      </c>
      <c r="H169" s="98"/>
      <c r="I169" s="98"/>
      <c r="J169" s="98"/>
      <c r="K169" s="66"/>
    </row>
    <row r="170" spans="1:11" ht="15.75" thickBot="1" x14ac:dyDescent="0.3">
      <c r="A170" s="634" t="s">
        <v>296</v>
      </c>
      <c r="B170" s="639"/>
      <c r="C170" s="268">
        <f>SUM(C140:C149)</f>
        <v>6364421.1500000004</v>
      </c>
      <c r="D170" s="268">
        <f>D148+D149</f>
        <v>31305045.120000001</v>
      </c>
      <c r="E170" s="268">
        <f>E149</f>
        <v>61986.83</v>
      </c>
      <c r="F170" s="268">
        <f>SUM(F140:F149)</f>
        <v>33216.11</v>
      </c>
      <c r="G170" s="269">
        <f>SUM(G140:G149)</f>
        <v>37574263.329999998</v>
      </c>
      <c r="H170" s="98"/>
      <c r="I170" s="98"/>
      <c r="J170" s="98"/>
      <c r="K170" s="66"/>
    </row>
    <row r="171" spans="1:11" x14ac:dyDescent="0.25">
      <c r="G171" s="83"/>
      <c r="H171" s="98"/>
      <c r="I171" s="98"/>
      <c r="J171" s="98"/>
      <c r="K171" s="66"/>
    </row>
    <row r="172" spans="1:11" ht="15.75" thickBot="1" x14ac:dyDescent="0.3">
      <c r="A172" s="601" t="s">
        <v>297</v>
      </c>
      <c r="B172" s="601"/>
      <c r="C172" s="601"/>
      <c r="D172" s="98"/>
      <c r="E172" s="98"/>
      <c r="F172" s="98"/>
      <c r="G172" s="98"/>
      <c r="H172" s="98"/>
      <c r="I172" s="98"/>
      <c r="J172" s="98"/>
      <c r="K172" s="66"/>
    </row>
    <row r="173" spans="1:11" ht="30.75" thickBot="1" x14ac:dyDescent="0.3">
      <c r="A173" s="640" t="s">
        <v>197</v>
      </c>
      <c r="B173" s="641"/>
      <c r="C173" s="270" t="s">
        <v>3</v>
      </c>
      <c r="D173" s="271" t="s">
        <v>4</v>
      </c>
      <c r="E173" s="98"/>
      <c r="F173" s="98"/>
      <c r="G173" s="98"/>
      <c r="H173" s="98"/>
      <c r="I173" s="98"/>
      <c r="J173" s="98"/>
      <c r="K173" s="66"/>
    </row>
    <row r="174" spans="1:11" ht="15.75" thickBot="1" x14ac:dyDescent="0.3">
      <c r="A174" s="634" t="s">
        <v>298</v>
      </c>
      <c r="B174" s="635"/>
      <c r="C174" s="272">
        <v>0</v>
      </c>
      <c r="D174" s="273">
        <v>0</v>
      </c>
      <c r="E174" s="98"/>
      <c r="F174" s="98"/>
      <c r="G174" s="98"/>
      <c r="H174" s="98"/>
      <c r="I174" s="98"/>
      <c r="J174" s="98"/>
      <c r="K174" s="66"/>
    </row>
    <row r="175" spans="1:11" x14ac:dyDescent="0.25">
      <c r="A175" s="636" t="s">
        <v>299</v>
      </c>
      <c r="B175" s="637"/>
      <c r="C175" s="274">
        <v>0</v>
      </c>
      <c r="D175" s="275">
        <v>0</v>
      </c>
      <c r="E175" s="98"/>
      <c r="F175" s="98"/>
      <c r="G175" s="98"/>
      <c r="H175" s="98"/>
      <c r="I175" s="98"/>
      <c r="J175" s="98"/>
      <c r="K175" s="66"/>
    </row>
    <row r="176" spans="1:11" x14ac:dyDescent="0.25">
      <c r="A176" s="630" t="s">
        <v>300</v>
      </c>
      <c r="B176" s="631"/>
      <c r="C176" s="276">
        <v>0</v>
      </c>
      <c r="D176" s="277">
        <v>0</v>
      </c>
      <c r="E176" s="98"/>
      <c r="F176" s="98"/>
      <c r="G176" s="98"/>
      <c r="H176" s="98"/>
      <c r="I176" s="98"/>
      <c r="J176" s="98"/>
      <c r="K176" s="66"/>
    </row>
    <row r="177" spans="1:11" ht="15.75" thickBot="1" x14ac:dyDescent="0.3">
      <c r="A177" s="632" t="s">
        <v>301</v>
      </c>
      <c r="B177" s="633"/>
      <c r="C177" s="276">
        <v>0</v>
      </c>
      <c r="D177" s="277">
        <v>0</v>
      </c>
      <c r="E177" s="98"/>
      <c r="F177" s="98"/>
      <c r="G177" s="98"/>
      <c r="H177" s="98"/>
      <c r="I177" s="98"/>
      <c r="J177" s="98"/>
      <c r="K177" s="66"/>
    </row>
    <row r="178" spans="1:11" ht="15.75" thickBot="1" x14ac:dyDescent="0.3">
      <c r="A178" s="634" t="s">
        <v>302</v>
      </c>
      <c r="B178" s="635"/>
      <c r="C178" s="278">
        <f>SUM(C179:C181)</f>
        <v>0</v>
      </c>
      <c r="D178" s="279">
        <f>SUM(D179:D181)</f>
        <v>0</v>
      </c>
      <c r="E178" s="98"/>
      <c r="F178" s="98"/>
      <c r="G178" s="98"/>
      <c r="H178" s="98"/>
      <c r="I178" s="98"/>
      <c r="J178" s="98"/>
      <c r="K178" s="66"/>
    </row>
    <row r="179" spans="1:11" x14ac:dyDescent="0.25">
      <c r="A179" s="636" t="s">
        <v>299</v>
      </c>
      <c r="B179" s="637"/>
      <c r="C179" s="274">
        <v>0</v>
      </c>
      <c r="D179" s="275">
        <v>0</v>
      </c>
      <c r="E179" s="98"/>
      <c r="F179" s="98"/>
      <c r="G179" s="98"/>
      <c r="H179" s="98"/>
      <c r="I179" s="98"/>
      <c r="J179" s="98"/>
      <c r="K179" s="66"/>
    </row>
    <row r="180" spans="1:11" x14ac:dyDescent="0.25">
      <c r="A180" s="630" t="s">
        <v>300</v>
      </c>
      <c r="B180" s="631"/>
      <c r="C180" s="276">
        <v>0</v>
      </c>
      <c r="D180" s="277">
        <v>0</v>
      </c>
      <c r="E180" s="98"/>
      <c r="F180" s="98"/>
      <c r="G180" s="98"/>
      <c r="H180" s="98"/>
      <c r="I180" s="98"/>
      <c r="J180" s="98"/>
      <c r="K180" s="66"/>
    </row>
    <row r="181" spans="1:11" ht="15.75" thickBot="1" x14ac:dyDescent="0.3">
      <c r="A181" s="632" t="s">
        <v>301</v>
      </c>
      <c r="B181" s="633"/>
      <c r="C181" s="276">
        <v>0</v>
      </c>
      <c r="D181" s="277">
        <v>0</v>
      </c>
      <c r="E181" s="98"/>
      <c r="F181" s="98"/>
      <c r="G181" s="98"/>
      <c r="H181" s="98"/>
      <c r="I181" s="98"/>
      <c r="J181" s="98"/>
      <c r="K181" s="66"/>
    </row>
    <row r="182" spans="1:11" ht="15.75" thickBot="1" x14ac:dyDescent="0.3">
      <c r="A182" s="634" t="s">
        <v>303</v>
      </c>
      <c r="B182" s="635"/>
      <c r="C182" s="280">
        <f>SUM(C183:C185)</f>
        <v>0</v>
      </c>
      <c r="D182" s="281">
        <f>SUM(D183:D185)</f>
        <v>0</v>
      </c>
      <c r="E182" s="98"/>
      <c r="F182" s="98"/>
      <c r="G182" s="98"/>
      <c r="H182" s="98"/>
      <c r="I182" s="98"/>
      <c r="J182" s="98"/>
      <c r="K182" s="66"/>
    </row>
    <row r="183" spans="1:11" x14ac:dyDescent="0.25">
      <c r="A183" s="636" t="s">
        <v>299</v>
      </c>
      <c r="B183" s="637"/>
      <c r="C183" s="274">
        <v>0</v>
      </c>
      <c r="D183" s="275">
        <v>0</v>
      </c>
      <c r="E183" s="98"/>
      <c r="F183" s="98"/>
      <c r="G183" s="98"/>
      <c r="H183" s="98"/>
      <c r="I183" s="98"/>
      <c r="J183" s="98"/>
      <c r="K183" s="66"/>
    </row>
    <row r="184" spans="1:11" x14ac:dyDescent="0.25">
      <c r="A184" s="630" t="s">
        <v>300</v>
      </c>
      <c r="B184" s="631"/>
      <c r="C184" s="276">
        <v>0</v>
      </c>
      <c r="D184" s="277">
        <v>0</v>
      </c>
      <c r="E184" s="98"/>
      <c r="F184" s="98"/>
      <c r="G184" s="98"/>
      <c r="H184" s="98"/>
      <c r="I184" s="98"/>
      <c r="J184" s="98"/>
      <c r="K184" s="66"/>
    </row>
    <row r="185" spans="1:11" ht="15.75" thickBot="1" x14ac:dyDescent="0.3">
      <c r="A185" s="632" t="s">
        <v>301</v>
      </c>
      <c r="B185" s="633"/>
      <c r="C185" s="276">
        <v>0</v>
      </c>
      <c r="D185" s="277">
        <v>0</v>
      </c>
      <c r="E185" s="98"/>
      <c r="F185" s="98"/>
      <c r="G185" s="98"/>
      <c r="H185" s="98"/>
      <c r="I185" s="98"/>
      <c r="J185" s="98"/>
      <c r="K185" s="66"/>
    </row>
    <row r="186" spans="1:11" ht="15.75" thickBot="1" x14ac:dyDescent="0.3">
      <c r="A186" s="634" t="s">
        <v>304</v>
      </c>
      <c r="B186" s="635"/>
      <c r="C186" s="282">
        <f>C178+C182</f>
        <v>0</v>
      </c>
      <c r="D186" s="281">
        <f>D178+D182</f>
        <v>0</v>
      </c>
      <c r="E186" s="98"/>
      <c r="F186" s="98"/>
      <c r="G186" s="98"/>
      <c r="H186" s="98"/>
      <c r="I186" s="98"/>
      <c r="J186" s="98"/>
      <c r="K186" s="66"/>
    </row>
    <row r="187" spans="1:11" x14ac:dyDescent="0.25">
      <c r="A187" s="98"/>
      <c r="B187" s="98"/>
      <c r="C187" s="98"/>
      <c r="D187" s="98"/>
      <c r="E187" s="98"/>
      <c r="F187" s="98"/>
      <c r="G187" s="98"/>
      <c r="H187" s="98"/>
      <c r="I187" s="98"/>
      <c r="J187" s="98"/>
      <c r="K187" s="66"/>
    </row>
    <row r="188" spans="1:11" ht="15.75" thickBot="1" x14ac:dyDescent="0.3">
      <c r="A188" s="601" t="s">
        <v>305</v>
      </c>
      <c r="B188" s="601"/>
      <c r="C188" s="601"/>
      <c r="D188" s="602"/>
      <c r="E188" s="98"/>
      <c r="F188" s="98"/>
      <c r="G188" s="98"/>
      <c r="H188" s="98"/>
      <c r="I188" s="98"/>
      <c r="J188" s="98"/>
      <c r="K188" s="66"/>
    </row>
    <row r="189" spans="1:11" ht="30.75" thickBot="1" x14ac:dyDescent="0.3">
      <c r="A189" s="642" t="s">
        <v>306</v>
      </c>
      <c r="B189" s="643"/>
      <c r="C189" s="214" t="s">
        <v>263</v>
      </c>
      <c r="D189" s="283" t="s">
        <v>267</v>
      </c>
      <c r="E189" s="98"/>
      <c r="F189" s="98"/>
      <c r="G189" s="98"/>
      <c r="H189" s="98"/>
      <c r="I189" s="98"/>
      <c r="J189" s="98"/>
      <c r="K189" s="66"/>
    </row>
    <row r="190" spans="1:11" x14ac:dyDescent="0.25">
      <c r="A190" s="644" t="s">
        <v>307</v>
      </c>
      <c r="B190" s="645"/>
      <c r="C190" s="284">
        <v>0</v>
      </c>
      <c r="D190" s="285">
        <v>0</v>
      </c>
      <c r="E190" s="98"/>
      <c r="F190" s="98"/>
      <c r="G190" s="98"/>
      <c r="H190" s="98"/>
      <c r="I190" s="98"/>
      <c r="J190" s="98"/>
      <c r="K190" s="66"/>
    </row>
    <row r="191" spans="1:11" ht="15.75" thickBot="1" x14ac:dyDescent="0.3">
      <c r="A191" s="646" t="s">
        <v>308</v>
      </c>
      <c r="B191" s="647"/>
      <c r="C191" s="286">
        <v>0</v>
      </c>
      <c r="D191" s="287">
        <v>0</v>
      </c>
      <c r="E191" s="98"/>
      <c r="F191" s="98"/>
      <c r="G191" s="98"/>
      <c r="H191" s="98"/>
      <c r="I191" s="98"/>
      <c r="J191" s="98"/>
      <c r="K191" s="66"/>
    </row>
    <row r="192" spans="1:11" ht="15.75" thickBot="1" x14ac:dyDescent="0.3">
      <c r="A192" s="648" t="s">
        <v>296</v>
      </c>
      <c r="B192" s="649"/>
      <c r="C192" s="288">
        <f>SUM(C190:C191)</f>
        <v>0</v>
      </c>
      <c r="D192" s="289">
        <f>SUM(D190:D191)</f>
        <v>0</v>
      </c>
      <c r="E192" s="98"/>
      <c r="F192" s="98"/>
      <c r="G192" s="98"/>
      <c r="H192" s="98"/>
      <c r="I192" s="98"/>
      <c r="J192" s="98"/>
      <c r="K192" s="66"/>
    </row>
    <row r="193" spans="1:11" x14ac:dyDescent="0.25">
      <c r="A193" s="98"/>
      <c r="B193" s="98"/>
      <c r="C193" s="98"/>
      <c r="D193" s="98"/>
      <c r="E193" s="98"/>
      <c r="F193" s="98"/>
      <c r="G193" s="98"/>
      <c r="H193" s="98"/>
      <c r="I193" s="98"/>
      <c r="J193" s="98"/>
      <c r="K193" s="66"/>
    </row>
    <row r="194" spans="1:11" ht="15.75" thickBot="1" x14ac:dyDescent="0.3">
      <c r="A194" s="650" t="s">
        <v>309</v>
      </c>
      <c r="B194" s="650"/>
      <c r="C194" s="650"/>
      <c r="D194" s="650"/>
      <c r="E194" s="650"/>
      <c r="F194" s="98"/>
      <c r="G194" s="98"/>
      <c r="H194" s="98"/>
      <c r="I194" s="98"/>
      <c r="J194" s="98"/>
      <c r="K194" s="66"/>
    </row>
    <row r="195" spans="1:11" ht="15.75" thickBot="1" x14ac:dyDescent="0.3">
      <c r="A195" s="290" t="s">
        <v>310</v>
      </c>
      <c r="B195" s="651" t="s">
        <v>311</v>
      </c>
      <c r="C195" s="652"/>
      <c r="D195" s="651" t="s">
        <v>312</v>
      </c>
      <c r="E195" s="652"/>
      <c r="F195" s="98"/>
      <c r="G195" s="98"/>
      <c r="H195" s="98"/>
      <c r="I195" s="98"/>
      <c r="J195" s="98"/>
      <c r="K195" s="66"/>
    </row>
    <row r="196" spans="1:11" ht="15.75" thickBot="1" x14ac:dyDescent="0.3">
      <c r="A196" s="291"/>
      <c r="B196" s="292" t="s">
        <v>313</v>
      </c>
      <c r="C196" s="293" t="s">
        <v>314</v>
      </c>
      <c r="D196" s="294" t="s">
        <v>315</v>
      </c>
      <c r="E196" s="293" t="s">
        <v>316</v>
      </c>
      <c r="F196" s="98"/>
      <c r="G196" s="98"/>
      <c r="H196" s="98"/>
      <c r="I196" s="98"/>
      <c r="J196" s="98"/>
      <c r="K196" s="66"/>
    </row>
    <row r="197" spans="1:11" ht="15.75" thickBot="1" x14ac:dyDescent="0.3">
      <c r="A197" s="295" t="s">
        <v>317</v>
      </c>
      <c r="B197" s="659"/>
      <c r="C197" s="660"/>
      <c r="D197" s="660"/>
      <c r="E197" s="661"/>
      <c r="F197" s="98"/>
      <c r="G197" s="98"/>
      <c r="H197" s="98"/>
      <c r="I197" s="98"/>
      <c r="J197" s="98"/>
      <c r="K197" s="66"/>
    </row>
    <row r="198" spans="1:11" x14ac:dyDescent="0.25">
      <c r="A198" s="296" t="s">
        <v>318</v>
      </c>
      <c r="B198" s="297">
        <v>0</v>
      </c>
      <c r="C198" s="297">
        <v>0</v>
      </c>
      <c r="D198" s="298">
        <v>0</v>
      </c>
      <c r="E198" s="297">
        <v>0</v>
      </c>
      <c r="F198" s="98"/>
      <c r="G198" s="98"/>
      <c r="H198" s="98"/>
      <c r="I198" s="98"/>
      <c r="J198" s="98"/>
      <c r="K198" s="66"/>
    </row>
    <row r="199" spans="1:11" ht="30" x14ac:dyDescent="0.25">
      <c r="A199" s="296" t="s">
        <v>319</v>
      </c>
      <c r="B199" s="297">
        <v>0</v>
      </c>
      <c r="C199" s="297">
        <v>0</v>
      </c>
      <c r="D199" s="298">
        <v>0</v>
      </c>
      <c r="E199" s="297">
        <v>0</v>
      </c>
      <c r="F199" s="98"/>
      <c r="G199" s="98"/>
      <c r="H199" s="98"/>
      <c r="I199" s="98"/>
      <c r="J199" s="98"/>
      <c r="K199" s="66"/>
    </row>
    <row r="200" spans="1:11" x14ac:dyDescent="0.25">
      <c r="A200" s="296" t="s">
        <v>320</v>
      </c>
      <c r="B200" s="297">
        <v>0</v>
      </c>
      <c r="C200" s="297">
        <v>0</v>
      </c>
      <c r="D200" s="298">
        <v>0</v>
      </c>
      <c r="E200" s="297">
        <v>0</v>
      </c>
      <c r="F200" s="98"/>
      <c r="G200" s="98"/>
      <c r="H200" s="98"/>
      <c r="I200" s="98"/>
      <c r="J200" s="98"/>
      <c r="K200" s="66"/>
    </row>
    <row r="201" spans="1:11" x14ac:dyDescent="0.25">
      <c r="A201" s="296" t="s">
        <v>321</v>
      </c>
      <c r="B201" s="297">
        <v>0</v>
      </c>
      <c r="C201" s="297">
        <v>0</v>
      </c>
      <c r="D201" s="298">
        <v>0</v>
      </c>
      <c r="E201" s="297">
        <v>0</v>
      </c>
      <c r="F201" s="98"/>
      <c r="G201" s="98"/>
      <c r="H201" s="98"/>
      <c r="I201" s="98"/>
      <c r="J201" s="98"/>
      <c r="K201" s="66"/>
    </row>
    <row r="202" spans="1:11" x14ac:dyDescent="0.25">
      <c r="A202" s="299" t="s">
        <v>248</v>
      </c>
      <c r="B202" s="297">
        <v>0</v>
      </c>
      <c r="C202" s="297">
        <v>0</v>
      </c>
      <c r="D202" s="298">
        <v>0</v>
      </c>
      <c r="E202" s="297">
        <v>0</v>
      </c>
      <c r="F202" s="98"/>
      <c r="G202" s="98"/>
      <c r="H202" s="98"/>
      <c r="I202" s="98"/>
      <c r="J202" s="98"/>
      <c r="K202" s="66"/>
    </row>
    <row r="203" spans="1:11" ht="15.75" thickBot="1" x14ac:dyDescent="0.3">
      <c r="A203" s="300" t="s">
        <v>248</v>
      </c>
      <c r="B203" s="297">
        <v>0</v>
      </c>
      <c r="C203" s="297">
        <v>0</v>
      </c>
      <c r="D203" s="298">
        <v>0</v>
      </c>
      <c r="E203" s="297">
        <v>0</v>
      </c>
      <c r="F203" s="98"/>
      <c r="G203" s="98"/>
      <c r="H203" s="98"/>
      <c r="I203" s="98"/>
      <c r="J203" s="98"/>
      <c r="K203" s="66"/>
    </row>
    <row r="204" spans="1:11" ht="15.75" thickBot="1" x14ac:dyDescent="0.3">
      <c r="A204" s="301" t="s">
        <v>296</v>
      </c>
      <c r="B204" s="224">
        <f>SUM(B198:B201)</f>
        <v>0</v>
      </c>
      <c r="C204" s="224">
        <f>SUM(C198:C201)</f>
        <v>0</v>
      </c>
      <c r="D204" s="224">
        <f>SUM(D198:D201)</f>
        <v>0</v>
      </c>
      <c r="E204" s="224">
        <f>SUM(E198:E201)</f>
        <v>0</v>
      </c>
      <c r="F204" s="98"/>
      <c r="G204" s="98"/>
      <c r="H204" s="98"/>
      <c r="I204" s="98"/>
      <c r="J204" s="98"/>
      <c r="K204" s="66"/>
    </row>
    <row r="205" spans="1:11" ht="15.75" thickBot="1" x14ac:dyDescent="0.3">
      <c r="A205" s="295" t="s">
        <v>322</v>
      </c>
      <c r="B205" s="659"/>
      <c r="C205" s="660"/>
      <c r="D205" s="660"/>
      <c r="E205" s="661"/>
      <c r="F205" s="98"/>
      <c r="G205" s="98"/>
      <c r="H205" s="98"/>
      <c r="I205" s="98"/>
      <c r="J205" s="98"/>
      <c r="K205" s="66"/>
    </row>
    <row r="206" spans="1:11" x14ac:dyDescent="0.25">
      <c r="A206" s="296" t="s">
        <v>318</v>
      </c>
      <c r="B206" s="297">
        <v>0</v>
      </c>
      <c r="C206" s="297">
        <v>0</v>
      </c>
      <c r="D206" s="298">
        <v>0</v>
      </c>
      <c r="E206" s="297">
        <v>0</v>
      </c>
      <c r="F206" s="98"/>
      <c r="G206" s="98"/>
      <c r="H206" s="98"/>
      <c r="I206" s="98"/>
      <c r="J206" s="98"/>
      <c r="K206" s="66"/>
    </row>
    <row r="207" spans="1:11" ht="30" x14ac:dyDescent="0.25">
      <c r="A207" s="296" t="s">
        <v>319</v>
      </c>
      <c r="B207" s="297">
        <v>0</v>
      </c>
      <c r="C207" s="297">
        <v>0</v>
      </c>
      <c r="D207" s="298">
        <v>0</v>
      </c>
      <c r="E207" s="297">
        <v>0</v>
      </c>
      <c r="F207" s="98"/>
      <c r="G207" s="98"/>
      <c r="H207" s="98"/>
      <c r="I207" s="98"/>
      <c r="J207" s="98"/>
      <c r="K207" s="66"/>
    </row>
    <row r="208" spans="1:11" x14ac:dyDescent="0.25">
      <c r="A208" s="296" t="s">
        <v>320</v>
      </c>
      <c r="B208" s="297">
        <v>0</v>
      </c>
      <c r="C208" s="297">
        <v>0</v>
      </c>
      <c r="D208" s="298">
        <v>0</v>
      </c>
      <c r="E208" s="297">
        <v>0</v>
      </c>
      <c r="F208" s="98"/>
      <c r="G208" s="98"/>
      <c r="H208" s="98"/>
      <c r="I208" s="98"/>
      <c r="J208" s="98"/>
      <c r="K208" s="66"/>
    </row>
    <row r="209" spans="1:11" x14ac:dyDescent="0.25">
      <c r="A209" s="296" t="s">
        <v>321</v>
      </c>
      <c r="B209" s="297">
        <v>0</v>
      </c>
      <c r="C209" s="297">
        <v>0</v>
      </c>
      <c r="D209" s="298">
        <v>0</v>
      </c>
      <c r="E209" s="297">
        <v>0</v>
      </c>
      <c r="F209" s="98"/>
      <c r="G209" s="98"/>
      <c r="H209" s="98"/>
      <c r="I209" s="98"/>
      <c r="J209" s="98"/>
      <c r="K209" s="66"/>
    </row>
    <row r="210" spans="1:11" x14ac:dyDescent="0.25">
      <c r="A210" s="299" t="s">
        <v>248</v>
      </c>
      <c r="B210" s="297">
        <v>0</v>
      </c>
      <c r="C210" s="297">
        <v>0</v>
      </c>
      <c r="D210" s="298">
        <v>0</v>
      </c>
      <c r="E210" s="297">
        <v>0</v>
      </c>
      <c r="F210" s="98"/>
      <c r="G210" s="98"/>
      <c r="H210" s="98"/>
      <c r="I210" s="98"/>
      <c r="J210" s="98"/>
      <c r="K210" s="66"/>
    </row>
    <row r="211" spans="1:11" ht="15.75" thickBot="1" x14ac:dyDescent="0.3">
      <c r="A211" s="300" t="s">
        <v>248</v>
      </c>
      <c r="B211" s="297">
        <v>0</v>
      </c>
      <c r="C211" s="297">
        <v>0</v>
      </c>
      <c r="D211" s="298">
        <v>0</v>
      </c>
      <c r="E211" s="297">
        <v>0</v>
      </c>
      <c r="F211" s="98"/>
      <c r="G211" s="98"/>
      <c r="H211" s="98"/>
      <c r="I211" s="98"/>
      <c r="J211" s="98"/>
      <c r="K211" s="66"/>
    </row>
    <row r="212" spans="1:11" ht="15.75" thickBot="1" x14ac:dyDescent="0.3">
      <c r="A212" s="302" t="s">
        <v>296</v>
      </c>
      <c r="B212" s="224">
        <f>SUM(B206:B209)</f>
        <v>0</v>
      </c>
      <c r="C212" s="224">
        <f>SUM(C206:C209)</f>
        <v>0</v>
      </c>
      <c r="D212" s="224">
        <f>SUM(D206:D209)</f>
        <v>0</v>
      </c>
      <c r="E212" s="224">
        <f>SUM(E206:E209)</f>
        <v>0</v>
      </c>
      <c r="F212" s="98"/>
      <c r="G212" s="98"/>
      <c r="H212" s="98"/>
      <c r="I212" s="98"/>
      <c r="J212" s="98"/>
      <c r="K212" s="66"/>
    </row>
    <row r="213" spans="1:11" x14ac:dyDescent="0.25">
      <c r="A213" s="98"/>
      <c r="B213" s="98"/>
      <c r="C213" s="98"/>
      <c r="D213" s="98"/>
      <c r="E213" s="98"/>
      <c r="F213" s="98"/>
      <c r="G213" s="98"/>
      <c r="H213" s="98"/>
      <c r="I213" s="98"/>
      <c r="J213" s="98"/>
      <c r="K213" s="66"/>
    </row>
    <row r="214" spans="1:11" ht="15.75" thickBot="1" x14ac:dyDescent="0.3">
      <c r="A214" s="601" t="s">
        <v>323</v>
      </c>
      <c r="B214" s="601"/>
      <c r="C214" s="601"/>
      <c r="D214" s="602"/>
      <c r="E214" s="98"/>
      <c r="F214" s="98"/>
      <c r="G214" s="303"/>
      <c r="H214" s="98"/>
      <c r="I214" s="98"/>
      <c r="J214" s="98"/>
      <c r="K214" s="66"/>
    </row>
    <row r="215" spans="1:11" ht="90.75" thickBot="1" x14ac:dyDescent="0.3">
      <c r="A215" s="603" t="s">
        <v>324</v>
      </c>
      <c r="B215" s="662"/>
      <c r="C215" s="214" t="s">
        <v>263</v>
      </c>
      <c r="D215" s="283" t="s">
        <v>4</v>
      </c>
      <c r="E215" s="283" t="s">
        <v>325</v>
      </c>
      <c r="F215" s="98"/>
      <c r="G215" s="84"/>
      <c r="H215" s="98"/>
      <c r="I215" s="98"/>
      <c r="J215" s="98"/>
      <c r="K215" s="66"/>
    </row>
    <row r="216" spans="1:11" x14ac:dyDescent="0.25">
      <c r="A216" s="663" t="s">
        <v>326</v>
      </c>
      <c r="B216" s="664"/>
      <c r="C216" s="304">
        <v>0</v>
      </c>
      <c r="D216" s="305">
        <v>0</v>
      </c>
      <c r="E216" s="305"/>
      <c r="F216" s="98"/>
      <c r="G216" s="84"/>
      <c r="H216" s="98"/>
      <c r="I216" s="98"/>
      <c r="J216" s="98"/>
      <c r="K216" s="66"/>
    </row>
    <row r="217" spans="1:11" x14ac:dyDescent="0.25">
      <c r="A217" s="657" t="s">
        <v>573</v>
      </c>
      <c r="B217" s="658"/>
      <c r="C217" s="306">
        <v>0</v>
      </c>
      <c r="D217" s="277">
        <v>0</v>
      </c>
      <c r="E217" s="277"/>
      <c r="F217" s="98"/>
      <c r="G217" s="84"/>
      <c r="H217" s="98"/>
      <c r="I217" s="98"/>
      <c r="J217" s="98"/>
      <c r="K217" s="66"/>
    </row>
    <row r="218" spans="1:11" x14ac:dyDescent="0.25">
      <c r="A218" s="653" t="s">
        <v>327</v>
      </c>
      <c r="B218" s="654"/>
      <c r="C218" s="307">
        <v>0</v>
      </c>
      <c r="D218" s="308">
        <v>0</v>
      </c>
      <c r="E218" s="308"/>
      <c r="F218" s="98"/>
      <c r="G218" s="85"/>
      <c r="H218" s="98"/>
      <c r="I218" s="98"/>
      <c r="J218" s="98"/>
      <c r="K218" s="66"/>
    </row>
    <row r="219" spans="1:11" x14ac:dyDescent="0.25">
      <c r="A219" s="655" t="s">
        <v>328</v>
      </c>
      <c r="B219" s="656"/>
      <c r="C219" s="306">
        <v>0</v>
      </c>
      <c r="D219" s="277">
        <v>0</v>
      </c>
      <c r="E219" s="277"/>
      <c r="F219" s="98"/>
      <c r="G219" s="84"/>
      <c r="H219" s="98"/>
      <c r="I219" s="98"/>
      <c r="J219" s="98"/>
      <c r="K219" s="66"/>
    </row>
    <row r="220" spans="1:11" x14ac:dyDescent="0.25">
      <c r="A220" s="657" t="s">
        <v>329</v>
      </c>
      <c r="B220" s="658"/>
      <c r="C220" s="309">
        <v>0</v>
      </c>
      <c r="D220" s="310">
        <v>0</v>
      </c>
      <c r="E220" s="310"/>
      <c r="F220" s="98"/>
      <c r="G220" s="84"/>
      <c r="H220" s="98"/>
      <c r="I220" s="98"/>
      <c r="J220" s="98"/>
      <c r="K220" s="66"/>
    </row>
    <row r="221" spans="1:11" x14ac:dyDescent="0.25">
      <c r="A221" s="657" t="s">
        <v>330</v>
      </c>
      <c r="B221" s="658"/>
      <c r="C221" s="309">
        <v>0</v>
      </c>
      <c r="D221" s="310">
        <v>0</v>
      </c>
      <c r="E221" s="310"/>
      <c r="F221" s="98"/>
      <c r="G221" s="84"/>
      <c r="H221" s="98"/>
      <c r="I221" s="98"/>
      <c r="J221" s="98"/>
      <c r="K221" s="66"/>
    </row>
    <row r="222" spans="1:11" x14ac:dyDescent="0.25">
      <c r="A222" s="657" t="s">
        <v>331</v>
      </c>
      <c r="B222" s="658"/>
      <c r="C222" s="309">
        <v>0</v>
      </c>
      <c r="D222" s="310">
        <v>0</v>
      </c>
      <c r="E222" s="310"/>
      <c r="F222" s="98"/>
      <c r="G222" s="84"/>
      <c r="H222" s="98"/>
      <c r="I222" s="98"/>
      <c r="J222" s="98"/>
      <c r="K222" s="66"/>
    </row>
    <row r="223" spans="1:11" x14ac:dyDescent="0.25">
      <c r="A223" s="657" t="s">
        <v>332</v>
      </c>
      <c r="B223" s="658"/>
      <c r="C223" s="309">
        <v>0</v>
      </c>
      <c r="D223" s="310">
        <v>0</v>
      </c>
      <c r="E223" s="277"/>
      <c r="F223" s="98"/>
      <c r="G223" s="98"/>
      <c r="H223" s="98"/>
      <c r="I223" s="98"/>
      <c r="J223" s="98"/>
      <c r="K223" s="66"/>
    </row>
    <row r="224" spans="1:11" ht="15.75" thickBot="1" x14ac:dyDescent="0.3">
      <c r="A224" s="667" t="s">
        <v>180</v>
      </c>
      <c r="B224" s="668"/>
      <c r="C224" s="309">
        <v>0</v>
      </c>
      <c r="D224" s="310">
        <v>0</v>
      </c>
      <c r="E224" s="311"/>
      <c r="F224" s="98"/>
      <c r="G224" s="98"/>
      <c r="H224" s="98"/>
      <c r="I224" s="98"/>
      <c r="J224" s="98"/>
      <c r="K224" s="66"/>
    </row>
    <row r="225" spans="1:11" ht="15.75" thickBot="1" x14ac:dyDescent="0.3">
      <c r="A225" s="669" t="s">
        <v>260</v>
      </c>
      <c r="B225" s="670"/>
      <c r="C225" s="312">
        <f>C216+C217+C219+C223</f>
        <v>0</v>
      </c>
      <c r="D225" s="91">
        <f>D216+D217+D219+D223</f>
        <v>0</v>
      </c>
      <c r="E225" s="91"/>
      <c r="F225" s="98"/>
      <c r="G225" s="98"/>
      <c r="H225" s="98"/>
      <c r="I225" s="98"/>
      <c r="J225" s="98"/>
      <c r="K225" s="66"/>
    </row>
    <row r="226" spans="1:11" x14ac:dyDescent="0.25">
      <c r="A226" s="460"/>
      <c r="B226" s="460"/>
      <c r="C226" s="461"/>
      <c r="D226" s="461"/>
      <c r="E226" s="461"/>
      <c r="F226" s="319"/>
      <c r="G226" s="319"/>
      <c r="H226" s="319"/>
      <c r="I226" s="319"/>
      <c r="J226" s="319"/>
      <c r="K226" s="66"/>
    </row>
    <row r="227" spans="1:11" ht="15.75" thickBot="1" x14ac:dyDescent="0.3">
      <c r="A227" s="621" t="s">
        <v>333</v>
      </c>
      <c r="B227" s="621"/>
      <c r="C227" s="621"/>
      <c r="D227" s="621"/>
      <c r="E227" s="98"/>
      <c r="F227" s="98"/>
      <c r="G227" s="98"/>
      <c r="H227" s="98"/>
      <c r="I227" s="98"/>
      <c r="J227" s="98"/>
      <c r="K227" s="66"/>
    </row>
    <row r="228" spans="1:11" ht="30.75" thickBot="1" x14ac:dyDescent="0.3">
      <c r="A228" s="671" t="s">
        <v>262</v>
      </c>
      <c r="B228" s="672"/>
      <c r="C228" s="251" t="s">
        <v>263</v>
      </c>
      <c r="D228" s="254" t="s">
        <v>267</v>
      </c>
      <c r="E228" s="98"/>
      <c r="F228" s="98"/>
      <c r="G228" s="98"/>
      <c r="H228" s="98"/>
      <c r="I228" s="98"/>
      <c r="J228" s="98"/>
      <c r="K228" s="66"/>
    </row>
    <row r="229" spans="1:11" ht="15.75" thickBot="1" x14ac:dyDescent="0.3">
      <c r="A229" s="665" t="s">
        <v>334</v>
      </c>
      <c r="B229" s="666"/>
      <c r="C229" s="313">
        <v>0</v>
      </c>
      <c r="D229" s="314">
        <v>0</v>
      </c>
      <c r="E229" s="98"/>
      <c r="F229" s="98"/>
      <c r="G229" s="98"/>
      <c r="H229" s="98"/>
      <c r="I229" s="98"/>
      <c r="J229" s="98"/>
      <c r="K229" s="66"/>
    </row>
    <row r="230" spans="1:11" ht="15.75" thickBot="1" x14ac:dyDescent="0.3">
      <c r="A230" s="665" t="s">
        <v>335</v>
      </c>
      <c r="B230" s="666"/>
      <c r="C230" s="313">
        <v>0</v>
      </c>
      <c r="D230" s="314">
        <v>0</v>
      </c>
      <c r="E230" s="98"/>
      <c r="F230" s="98"/>
      <c r="G230" s="98"/>
      <c r="H230" s="98"/>
      <c r="I230" s="98"/>
      <c r="J230" s="98"/>
      <c r="K230" s="66"/>
    </row>
    <row r="231" spans="1:11" ht="15.75" thickBot="1" x14ac:dyDescent="0.3">
      <c r="A231" s="665" t="s">
        <v>336</v>
      </c>
      <c r="B231" s="666"/>
      <c r="C231" s="313">
        <v>0</v>
      </c>
      <c r="D231" s="314">
        <v>0</v>
      </c>
      <c r="E231" s="98"/>
      <c r="F231" s="98"/>
      <c r="G231" s="98"/>
      <c r="H231" s="98"/>
      <c r="I231" s="98"/>
      <c r="J231" s="98"/>
      <c r="K231" s="66"/>
    </row>
    <row r="232" spans="1:11" ht="15.75" thickBot="1" x14ac:dyDescent="0.3">
      <c r="A232" s="665" t="s">
        <v>574</v>
      </c>
      <c r="B232" s="666"/>
      <c r="C232" s="313">
        <v>0</v>
      </c>
      <c r="D232" s="314">
        <v>0</v>
      </c>
      <c r="E232" s="98"/>
      <c r="F232" s="98"/>
      <c r="G232" s="98"/>
      <c r="H232" s="98"/>
      <c r="I232" s="98"/>
      <c r="J232" s="98"/>
      <c r="K232" s="66"/>
    </row>
    <row r="233" spans="1:11" ht="15.75" thickBot="1" x14ac:dyDescent="0.3">
      <c r="A233" s="665" t="s">
        <v>337</v>
      </c>
      <c r="B233" s="666"/>
      <c r="C233" s="313">
        <v>0</v>
      </c>
      <c r="D233" s="314">
        <v>0</v>
      </c>
      <c r="E233" s="98"/>
      <c r="F233" s="98"/>
      <c r="G233" s="98"/>
      <c r="H233" s="98"/>
      <c r="I233" s="98"/>
      <c r="J233" s="98"/>
      <c r="K233" s="66"/>
    </row>
    <row r="234" spans="1:11" ht="15.75" thickBot="1" x14ac:dyDescent="0.3">
      <c r="A234" s="640" t="s">
        <v>338</v>
      </c>
      <c r="B234" s="666"/>
      <c r="C234" s="313">
        <v>0</v>
      </c>
      <c r="D234" s="314">
        <v>0</v>
      </c>
      <c r="E234" s="98"/>
      <c r="F234" s="98"/>
      <c r="G234" s="98"/>
      <c r="H234" s="98"/>
      <c r="I234" s="98"/>
      <c r="J234" s="98"/>
      <c r="K234" s="66"/>
    </row>
    <row r="235" spans="1:11" ht="15.75" thickBot="1" x14ac:dyDescent="0.3">
      <c r="A235" s="640" t="s">
        <v>575</v>
      </c>
      <c r="B235" s="666"/>
      <c r="C235" s="313">
        <v>0</v>
      </c>
      <c r="D235" s="314">
        <v>0</v>
      </c>
      <c r="E235" s="98"/>
      <c r="F235" s="98"/>
      <c r="G235" s="98"/>
      <c r="H235" s="98"/>
      <c r="I235" s="98"/>
      <c r="J235" s="98"/>
      <c r="K235" s="66"/>
    </row>
    <row r="236" spans="1:11" ht="15.75" thickBot="1" x14ac:dyDescent="0.3">
      <c r="A236" s="640" t="s">
        <v>339</v>
      </c>
      <c r="B236" s="666"/>
      <c r="C236" s="313">
        <v>0</v>
      </c>
      <c r="D236" s="314">
        <v>0</v>
      </c>
      <c r="E236" s="98"/>
      <c r="F236" s="98"/>
      <c r="G236" s="98"/>
      <c r="H236" s="98"/>
      <c r="I236" s="98"/>
      <c r="J236" s="98"/>
      <c r="K236" s="66"/>
    </row>
    <row r="237" spans="1:11" ht="15.75" thickBot="1" x14ac:dyDescent="0.3">
      <c r="A237" s="640" t="s">
        <v>340</v>
      </c>
      <c r="B237" s="652"/>
      <c r="C237" s="315">
        <f>SUM(C238:C257)</f>
        <v>0</v>
      </c>
      <c r="D237" s="316">
        <f>SUM(D238:D257)</f>
        <v>0</v>
      </c>
      <c r="E237" s="98"/>
      <c r="F237" s="98"/>
      <c r="G237" s="98"/>
      <c r="H237" s="98"/>
      <c r="I237" s="98"/>
      <c r="J237" s="98"/>
      <c r="K237" s="66"/>
    </row>
    <row r="238" spans="1:11" x14ac:dyDescent="0.25">
      <c r="A238" s="673" t="s">
        <v>276</v>
      </c>
      <c r="B238" s="609"/>
      <c r="C238" s="313">
        <v>0</v>
      </c>
      <c r="D238" s="314">
        <v>0</v>
      </c>
      <c r="E238" s="98"/>
      <c r="F238" s="98"/>
      <c r="G238" s="98"/>
      <c r="H238" s="98"/>
      <c r="I238" s="98"/>
      <c r="J238" s="98"/>
      <c r="K238" s="66"/>
    </row>
    <row r="239" spans="1:11" x14ac:dyDescent="0.25">
      <c r="A239" s="622" t="s">
        <v>277</v>
      </c>
      <c r="B239" s="611"/>
      <c r="C239" s="313">
        <v>0</v>
      </c>
      <c r="D239" s="314">
        <v>0</v>
      </c>
      <c r="E239" s="98"/>
      <c r="F239" s="98"/>
      <c r="G239" s="98"/>
      <c r="H239" s="98"/>
      <c r="I239" s="98"/>
      <c r="J239" s="98"/>
      <c r="K239" s="66"/>
    </row>
    <row r="240" spans="1:11" x14ac:dyDescent="0.25">
      <c r="A240" s="624" t="s">
        <v>278</v>
      </c>
      <c r="B240" s="611"/>
      <c r="C240" s="313">
        <v>0</v>
      </c>
      <c r="D240" s="314">
        <v>0</v>
      </c>
      <c r="E240" s="98"/>
      <c r="F240" s="98"/>
      <c r="G240" s="98"/>
      <c r="H240" s="98"/>
      <c r="I240" s="98"/>
      <c r="J240" s="98"/>
      <c r="K240" s="66"/>
    </row>
    <row r="241" spans="1:11" x14ac:dyDescent="0.25">
      <c r="A241" s="623" t="s">
        <v>279</v>
      </c>
      <c r="B241" s="611"/>
      <c r="C241" s="313">
        <v>0</v>
      </c>
      <c r="D241" s="314">
        <v>0</v>
      </c>
      <c r="E241" s="98"/>
      <c r="F241" s="98"/>
      <c r="G241" s="98"/>
      <c r="H241" s="98"/>
      <c r="I241" s="98"/>
      <c r="J241" s="98"/>
      <c r="K241" s="66"/>
    </row>
    <row r="242" spans="1:11" x14ac:dyDescent="0.25">
      <c r="A242" s="624" t="s">
        <v>280</v>
      </c>
      <c r="B242" s="611"/>
      <c r="C242" s="313">
        <v>0</v>
      </c>
      <c r="D242" s="314">
        <v>0</v>
      </c>
      <c r="E242" s="98"/>
      <c r="F242" s="98"/>
      <c r="G242" s="98"/>
      <c r="H242" s="98"/>
      <c r="I242" s="98"/>
      <c r="J242" s="98"/>
      <c r="K242" s="66"/>
    </row>
    <row r="243" spans="1:11" x14ac:dyDescent="0.25">
      <c r="A243" s="624" t="s">
        <v>281</v>
      </c>
      <c r="B243" s="611"/>
      <c r="C243" s="313">
        <v>0</v>
      </c>
      <c r="D243" s="314">
        <v>0</v>
      </c>
      <c r="E243" s="98"/>
      <c r="F243" s="98"/>
      <c r="G243" s="98"/>
      <c r="H243" s="98"/>
      <c r="I243" s="98"/>
      <c r="J243" s="98"/>
      <c r="K243" s="66"/>
    </row>
    <row r="244" spans="1:11" x14ac:dyDescent="0.25">
      <c r="A244" s="624" t="s">
        <v>282</v>
      </c>
      <c r="B244" s="611"/>
      <c r="C244" s="313">
        <v>0</v>
      </c>
      <c r="D244" s="314">
        <v>0</v>
      </c>
      <c r="E244" s="98"/>
      <c r="F244" s="98"/>
      <c r="G244" s="98"/>
      <c r="H244" s="98"/>
      <c r="I244" s="98"/>
      <c r="J244" s="98"/>
      <c r="K244" s="66"/>
    </row>
    <row r="245" spans="1:11" x14ac:dyDescent="0.25">
      <c r="A245" s="624" t="s">
        <v>283</v>
      </c>
      <c r="B245" s="611"/>
      <c r="C245" s="313">
        <v>0</v>
      </c>
      <c r="D245" s="314">
        <v>0</v>
      </c>
      <c r="E245" s="98"/>
      <c r="F245" s="98"/>
      <c r="G245" s="98"/>
      <c r="H245" s="98"/>
      <c r="I245" s="98"/>
      <c r="J245" s="98"/>
      <c r="K245" s="66"/>
    </row>
    <row r="246" spans="1:11" x14ac:dyDescent="0.25">
      <c r="A246" s="624" t="s">
        <v>284</v>
      </c>
      <c r="B246" s="611"/>
      <c r="C246" s="313">
        <v>0</v>
      </c>
      <c r="D246" s="314">
        <v>0</v>
      </c>
      <c r="E246" s="98"/>
      <c r="F246" s="98"/>
      <c r="G246" s="98"/>
      <c r="H246" s="98"/>
      <c r="I246" s="98"/>
      <c r="J246" s="98"/>
      <c r="K246" s="66"/>
    </row>
    <row r="247" spans="1:11" x14ac:dyDescent="0.25">
      <c r="A247" s="624" t="s">
        <v>285</v>
      </c>
      <c r="B247" s="611"/>
      <c r="C247" s="313">
        <v>0</v>
      </c>
      <c r="D247" s="314">
        <v>0</v>
      </c>
      <c r="E247" s="98"/>
      <c r="F247" s="98"/>
      <c r="G247" s="98"/>
      <c r="H247" s="98"/>
      <c r="I247" s="98"/>
      <c r="J247" s="98"/>
      <c r="K247" s="66"/>
    </row>
    <row r="248" spans="1:11" x14ac:dyDescent="0.25">
      <c r="A248" s="624" t="s">
        <v>286</v>
      </c>
      <c r="B248" s="611"/>
      <c r="C248" s="313">
        <v>0</v>
      </c>
      <c r="D248" s="314">
        <v>0</v>
      </c>
      <c r="E248" s="98"/>
      <c r="F248" s="98"/>
      <c r="G248" s="98"/>
      <c r="H248" s="98"/>
      <c r="I248" s="98"/>
      <c r="J248" s="98"/>
      <c r="K248" s="66"/>
    </row>
    <row r="249" spans="1:11" x14ac:dyDescent="0.25">
      <c r="A249" s="624" t="s">
        <v>287</v>
      </c>
      <c r="B249" s="611"/>
      <c r="C249" s="313">
        <v>0</v>
      </c>
      <c r="D249" s="314">
        <v>0</v>
      </c>
      <c r="E249" s="98"/>
      <c r="F249" s="98"/>
      <c r="G249" s="98"/>
      <c r="H249" s="98"/>
      <c r="I249" s="98"/>
      <c r="J249" s="98"/>
      <c r="K249" s="66"/>
    </row>
    <row r="250" spans="1:11" x14ac:dyDescent="0.25">
      <c r="A250" s="624" t="s">
        <v>288</v>
      </c>
      <c r="B250" s="611"/>
      <c r="C250" s="313">
        <v>0</v>
      </c>
      <c r="D250" s="314">
        <v>0</v>
      </c>
      <c r="E250" s="98"/>
      <c r="F250" s="98"/>
      <c r="G250" s="98"/>
      <c r="H250" s="98"/>
      <c r="I250" s="98"/>
      <c r="J250" s="98"/>
      <c r="K250" s="66"/>
    </row>
    <row r="251" spans="1:11" x14ac:dyDescent="0.25">
      <c r="A251" s="629" t="s">
        <v>289</v>
      </c>
      <c r="B251" s="611"/>
      <c r="C251" s="313">
        <v>0</v>
      </c>
      <c r="D251" s="314">
        <v>0</v>
      </c>
      <c r="E251" s="98"/>
      <c r="F251" s="98"/>
      <c r="G251" s="98"/>
      <c r="H251" s="98"/>
      <c r="I251" s="98"/>
      <c r="J251" s="98"/>
      <c r="K251" s="66"/>
    </row>
    <row r="252" spans="1:11" x14ac:dyDescent="0.25">
      <c r="A252" s="629" t="s">
        <v>290</v>
      </c>
      <c r="B252" s="611"/>
      <c r="C252" s="313">
        <v>0</v>
      </c>
      <c r="D252" s="314">
        <v>0</v>
      </c>
      <c r="E252" s="98"/>
      <c r="F252" s="98"/>
      <c r="G252" s="98"/>
      <c r="H252" s="98"/>
      <c r="I252" s="98"/>
      <c r="J252" s="98"/>
      <c r="K252" s="66"/>
    </row>
    <row r="253" spans="1:11" x14ac:dyDescent="0.25">
      <c r="A253" s="623" t="s">
        <v>291</v>
      </c>
      <c r="B253" s="611"/>
      <c r="C253" s="313">
        <v>0</v>
      </c>
      <c r="D253" s="314">
        <v>0</v>
      </c>
      <c r="E253" s="98"/>
      <c r="F253" s="98"/>
      <c r="G253" s="98"/>
      <c r="H253" s="98"/>
      <c r="I253" s="98"/>
      <c r="J253" s="98"/>
      <c r="K253" s="66"/>
    </row>
    <row r="254" spans="1:11" x14ac:dyDescent="0.25">
      <c r="A254" s="623" t="s">
        <v>292</v>
      </c>
      <c r="B254" s="611"/>
      <c r="C254" s="313">
        <v>0</v>
      </c>
      <c r="D254" s="314">
        <v>0</v>
      </c>
      <c r="E254" s="98"/>
      <c r="F254" s="98"/>
      <c r="G254" s="98"/>
      <c r="H254" s="98"/>
      <c r="I254" s="98"/>
      <c r="J254" s="98"/>
      <c r="K254" s="66"/>
    </row>
    <row r="255" spans="1:11" x14ac:dyDescent="0.25">
      <c r="A255" s="629" t="s">
        <v>293</v>
      </c>
      <c r="B255" s="611"/>
      <c r="C255" s="313">
        <v>0</v>
      </c>
      <c r="D255" s="314">
        <v>0</v>
      </c>
      <c r="E255" s="98"/>
      <c r="F255" s="98"/>
      <c r="G255" s="98"/>
      <c r="H255" s="98"/>
      <c r="I255" s="98"/>
      <c r="J255" s="98"/>
      <c r="K255" s="66"/>
    </row>
    <row r="256" spans="1:11" x14ac:dyDescent="0.25">
      <c r="A256" s="629" t="s">
        <v>294</v>
      </c>
      <c r="B256" s="611"/>
      <c r="C256" s="313">
        <v>0</v>
      </c>
      <c r="D256" s="314">
        <v>0</v>
      </c>
      <c r="E256" s="98"/>
      <c r="F256" s="98"/>
      <c r="G256" s="98"/>
      <c r="H256" s="98"/>
      <c r="I256" s="98"/>
      <c r="J256" s="98"/>
      <c r="K256" s="66"/>
    </row>
    <row r="257" spans="1:11" ht="15.75" thickBot="1" x14ac:dyDescent="0.3">
      <c r="A257" s="638" t="s">
        <v>295</v>
      </c>
      <c r="B257" s="627"/>
      <c r="C257" s="317">
        <v>0</v>
      </c>
      <c r="D257" s="314">
        <v>0</v>
      </c>
      <c r="E257" s="98"/>
      <c r="F257" s="98"/>
      <c r="G257" s="98"/>
      <c r="H257" s="98"/>
      <c r="I257" s="98"/>
      <c r="J257" s="98"/>
      <c r="K257" s="66"/>
    </row>
    <row r="258" spans="1:11" ht="15.75" thickBot="1" x14ac:dyDescent="0.3">
      <c r="A258" s="634" t="s">
        <v>296</v>
      </c>
      <c r="B258" s="666"/>
      <c r="C258" s="281">
        <f>C236+C237</f>
        <v>0</v>
      </c>
      <c r="D258" s="281">
        <f>D237+D236</f>
        <v>0</v>
      </c>
      <c r="E258" s="98"/>
      <c r="F258" s="98"/>
      <c r="G258" s="98"/>
      <c r="H258" s="98"/>
      <c r="I258" s="98"/>
      <c r="J258" s="98"/>
      <c r="K258" s="66"/>
    </row>
    <row r="259" spans="1:11" x14ac:dyDescent="0.25">
      <c r="E259" s="98"/>
      <c r="F259" s="98"/>
      <c r="G259" s="98"/>
      <c r="H259" s="98"/>
      <c r="I259" s="98"/>
      <c r="J259" s="98"/>
      <c r="K259" s="66"/>
    </row>
    <row r="260" spans="1:11" ht="15.75" thickBot="1" x14ac:dyDescent="0.3">
      <c r="A260" s="674" t="s">
        <v>341</v>
      </c>
      <c r="B260" s="674"/>
      <c r="C260" s="674"/>
      <c r="D260" s="98"/>
      <c r="E260" s="98"/>
      <c r="F260" s="98"/>
      <c r="G260" s="98"/>
      <c r="H260" s="98"/>
      <c r="I260" s="98"/>
      <c r="J260" s="98"/>
      <c r="K260" s="66"/>
    </row>
    <row r="261" spans="1:11" ht="30.75" thickBot="1" x14ac:dyDescent="0.3">
      <c r="A261" s="640" t="s">
        <v>342</v>
      </c>
      <c r="B261" s="683"/>
      <c r="C261" s="318" t="s">
        <v>3</v>
      </c>
      <c r="D261" s="254" t="s">
        <v>4</v>
      </c>
      <c r="E261" s="98"/>
      <c r="F261" s="98"/>
      <c r="G261" s="684"/>
      <c r="H261" s="684"/>
      <c r="I261" s="98"/>
      <c r="J261" s="98"/>
      <c r="K261" s="66"/>
    </row>
    <row r="262" spans="1:11" ht="15.75" thickBot="1" x14ac:dyDescent="0.3">
      <c r="A262" s="685" t="s">
        <v>343</v>
      </c>
      <c r="B262" s="686"/>
      <c r="C262" s="312">
        <f>SUM(C263:C272)</f>
        <v>0</v>
      </c>
      <c r="D262" s="320">
        <f>SUM(D263:D272)</f>
        <v>0</v>
      </c>
      <c r="E262" s="98"/>
      <c r="F262" s="98"/>
      <c r="G262" s="684"/>
      <c r="H262" s="684"/>
      <c r="I262" s="98"/>
      <c r="J262" s="98"/>
      <c r="K262" s="66"/>
    </row>
    <row r="263" spans="1:11" x14ac:dyDescent="0.25">
      <c r="A263" s="598" t="s">
        <v>344</v>
      </c>
      <c r="B263" s="600"/>
      <c r="C263" s="321">
        <v>0</v>
      </c>
      <c r="D263" s="322">
        <v>0</v>
      </c>
      <c r="E263" s="98"/>
      <c r="F263" s="98"/>
      <c r="G263" s="684"/>
      <c r="H263" s="684"/>
      <c r="I263" s="98"/>
      <c r="J263" s="98"/>
      <c r="K263" s="66"/>
    </row>
    <row r="264" spans="1:11" x14ac:dyDescent="0.25">
      <c r="A264" s="675" t="s">
        <v>345</v>
      </c>
      <c r="B264" s="676"/>
      <c r="C264" s="321">
        <v>0</v>
      </c>
      <c r="D264" s="322">
        <v>0</v>
      </c>
      <c r="E264" s="98"/>
      <c r="F264" s="98"/>
      <c r="G264" s="98"/>
      <c r="H264" s="98"/>
      <c r="I264" s="98"/>
      <c r="J264" s="98"/>
      <c r="K264" s="66"/>
    </row>
    <row r="265" spans="1:11" x14ac:dyDescent="0.25">
      <c r="A265" s="677" t="s">
        <v>346</v>
      </c>
      <c r="B265" s="678"/>
      <c r="C265" s="321">
        <v>0</v>
      </c>
      <c r="D265" s="322">
        <v>0</v>
      </c>
      <c r="E265" s="98"/>
      <c r="F265" s="98"/>
      <c r="G265" s="98"/>
      <c r="H265" s="98"/>
      <c r="I265" s="98"/>
      <c r="J265" s="98"/>
      <c r="K265" s="66"/>
    </row>
    <row r="266" spans="1:11" x14ac:dyDescent="0.25">
      <c r="A266" s="679" t="s">
        <v>347</v>
      </c>
      <c r="B266" s="680"/>
      <c r="C266" s="321">
        <v>0</v>
      </c>
      <c r="D266" s="322">
        <v>0</v>
      </c>
      <c r="E266" s="98"/>
      <c r="F266" s="98"/>
      <c r="G266" s="98"/>
      <c r="H266" s="98"/>
      <c r="I266" s="98"/>
      <c r="J266" s="98"/>
      <c r="K266" s="66"/>
    </row>
    <row r="267" spans="1:11" x14ac:dyDescent="0.25">
      <c r="A267" s="679" t="s">
        <v>348</v>
      </c>
      <c r="B267" s="680"/>
      <c r="C267" s="321">
        <v>0</v>
      </c>
      <c r="D267" s="322">
        <v>0</v>
      </c>
      <c r="E267" s="98"/>
      <c r="F267" s="98"/>
      <c r="G267" s="98"/>
      <c r="H267" s="98"/>
      <c r="I267" s="98"/>
      <c r="J267" s="98"/>
      <c r="K267" s="66"/>
    </row>
    <row r="268" spans="1:11" x14ac:dyDescent="0.25">
      <c r="A268" s="681" t="s">
        <v>349</v>
      </c>
      <c r="B268" s="682"/>
      <c r="C268" s="321">
        <v>0</v>
      </c>
      <c r="D268" s="322">
        <v>0</v>
      </c>
      <c r="E268" s="98"/>
      <c r="F268" s="98"/>
      <c r="G268" s="98"/>
      <c r="H268" s="98"/>
      <c r="I268" s="98"/>
      <c r="J268" s="98"/>
      <c r="K268" s="66"/>
    </row>
    <row r="269" spans="1:11" x14ac:dyDescent="0.25">
      <c r="A269" s="681" t="s">
        <v>350</v>
      </c>
      <c r="B269" s="682"/>
      <c r="C269" s="321">
        <v>0</v>
      </c>
      <c r="D269" s="322">
        <v>0</v>
      </c>
      <c r="E269" s="98"/>
      <c r="F269" s="98"/>
      <c r="G269" s="98"/>
      <c r="H269" s="98"/>
      <c r="I269" s="98"/>
      <c r="J269" s="98"/>
      <c r="K269" s="66"/>
    </row>
    <row r="270" spans="1:11" x14ac:dyDescent="0.25">
      <c r="A270" s="677" t="s">
        <v>351</v>
      </c>
      <c r="B270" s="678"/>
      <c r="C270" s="321">
        <v>0</v>
      </c>
      <c r="D270" s="322">
        <v>0</v>
      </c>
      <c r="E270" s="98"/>
      <c r="F270" s="98"/>
      <c r="G270" s="98"/>
      <c r="H270" s="98"/>
      <c r="I270" s="98"/>
      <c r="J270" s="98"/>
      <c r="K270" s="66"/>
    </row>
    <row r="271" spans="1:11" x14ac:dyDescent="0.25">
      <c r="A271" s="681" t="s">
        <v>352</v>
      </c>
      <c r="B271" s="682"/>
      <c r="C271" s="321">
        <v>0</v>
      </c>
      <c r="D271" s="322">
        <v>0</v>
      </c>
      <c r="E271" s="98"/>
      <c r="F271" s="98"/>
      <c r="G271" s="98"/>
      <c r="H271" s="98"/>
      <c r="I271" s="98"/>
      <c r="J271" s="98"/>
      <c r="K271" s="66"/>
    </row>
    <row r="272" spans="1:11" ht="15.75" thickBot="1" x14ac:dyDescent="0.3">
      <c r="A272" s="687" t="s">
        <v>180</v>
      </c>
      <c r="B272" s="688"/>
      <c r="C272" s="321">
        <v>0</v>
      </c>
      <c r="D272" s="322">
        <v>0</v>
      </c>
      <c r="E272" s="98"/>
      <c r="F272" s="98"/>
      <c r="G272" s="98"/>
      <c r="H272" s="98"/>
      <c r="I272" s="98"/>
      <c r="J272" s="98"/>
      <c r="K272" s="66"/>
    </row>
    <row r="273" spans="1:11" ht="15.75" thickBot="1" x14ac:dyDescent="0.3">
      <c r="A273" s="685" t="s">
        <v>353</v>
      </c>
      <c r="B273" s="686"/>
      <c r="C273" s="312">
        <f>SUM(C274:C283)</f>
        <v>161.15</v>
      </c>
      <c r="D273" s="91">
        <f>SUM(D274:D283)</f>
        <v>596.45000000000005</v>
      </c>
      <c r="E273" s="98"/>
      <c r="F273" s="98"/>
      <c r="G273" s="98"/>
      <c r="H273" s="98"/>
      <c r="I273" s="98"/>
      <c r="J273" s="98"/>
      <c r="K273" s="66"/>
    </row>
    <row r="274" spans="1:11" x14ac:dyDescent="0.25">
      <c r="A274" s="598" t="s">
        <v>344</v>
      </c>
      <c r="B274" s="600"/>
      <c r="C274" s="321">
        <v>0</v>
      </c>
      <c r="D274" s="322">
        <v>0</v>
      </c>
      <c r="E274" s="98"/>
      <c r="F274" s="98"/>
      <c r="G274" s="98"/>
      <c r="H274" s="98"/>
      <c r="I274" s="98"/>
      <c r="J274" s="98"/>
      <c r="K274" s="66"/>
    </row>
    <row r="275" spans="1:11" x14ac:dyDescent="0.25">
      <c r="A275" s="675" t="s">
        <v>345</v>
      </c>
      <c r="B275" s="676"/>
      <c r="C275" s="321">
        <v>0</v>
      </c>
      <c r="D275" s="322">
        <v>0</v>
      </c>
      <c r="E275" s="98"/>
      <c r="F275" s="98"/>
      <c r="G275" s="98"/>
      <c r="H275" s="98"/>
      <c r="I275" s="98"/>
      <c r="J275" s="98"/>
      <c r="K275" s="66"/>
    </row>
    <row r="276" spans="1:11" x14ac:dyDescent="0.25">
      <c r="A276" s="677" t="s">
        <v>346</v>
      </c>
      <c r="B276" s="678"/>
      <c r="C276" s="321">
        <v>0</v>
      </c>
      <c r="D276" s="322">
        <v>0</v>
      </c>
      <c r="E276" s="98"/>
      <c r="F276" s="98"/>
      <c r="G276" s="98"/>
      <c r="H276" s="98"/>
      <c r="I276" s="98"/>
      <c r="J276" s="98"/>
      <c r="K276" s="66"/>
    </row>
    <row r="277" spans="1:11" x14ac:dyDescent="0.25">
      <c r="A277" s="679" t="s">
        <v>347</v>
      </c>
      <c r="B277" s="680"/>
      <c r="C277" s="321">
        <v>0</v>
      </c>
      <c r="D277" s="322">
        <v>0</v>
      </c>
      <c r="E277" s="98"/>
      <c r="F277" s="98"/>
      <c r="G277" s="98"/>
      <c r="H277" s="98"/>
      <c r="I277" s="98"/>
      <c r="J277" s="98"/>
      <c r="K277" s="66"/>
    </row>
    <row r="278" spans="1:11" x14ac:dyDescent="0.25">
      <c r="A278" s="679" t="s">
        <v>348</v>
      </c>
      <c r="B278" s="680"/>
      <c r="C278" s="321">
        <v>0</v>
      </c>
      <c r="D278" s="322">
        <v>0</v>
      </c>
      <c r="E278" s="98"/>
      <c r="F278" s="98"/>
      <c r="G278" s="98"/>
      <c r="H278" s="98"/>
      <c r="I278" s="98"/>
      <c r="J278" s="98"/>
      <c r="K278" s="66"/>
    </row>
    <row r="279" spans="1:11" x14ac:dyDescent="0.25">
      <c r="A279" s="679" t="s">
        <v>349</v>
      </c>
      <c r="B279" s="680"/>
      <c r="C279" s="321">
        <v>0</v>
      </c>
      <c r="D279" s="322">
        <v>0</v>
      </c>
      <c r="E279" s="98"/>
      <c r="F279" s="98"/>
      <c r="G279" s="98"/>
      <c r="H279" s="98"/>
      <c r="I279" s="98"/>
      <c r="J279" s="98"/>
      <c r="K279" s="66"/>
    </row>
    <row r="280" spans="1:11" x14ac:dyDescent="0.25">
      <c r="A280" s="681" t="s">
        <v>350</v>
      </c>
      <c r="B280" s="682"/>
      <c r="C280" s="321">
        <v>0</v>
      </c>
      <c r="D280" s="322">
        <v>0</v>
      </c>
      <c r="E280" s="98"/>
      <c r="F280" s="98"/>
      <c r="G280" s="98"/>
      <c r="H280" s="98"/>
      <c r="I280" s="98"/>
      <c r="J280" s="98"/>
      <c r="K280" s="66"/>
    </row>
    <row r="281" spans="1:11" x14ac:dyDescent="0.25">
      <c r="A281" s="681" t="s">
        <v>354</v>
      </c>
      <c r="B281" s="682"/>
      <c r="C281" s="321">
        <v>0</v>
      </c>
      <c r="D281" s="322">
        <v>0</v>
      </c>
      <c r="E281" s="98"/>
      <c r="F281" s="98"/>
      <c r="G281" s="98"/>
      <c r="H281" s="98"/>
      <c r="I281" s="98"/>
      <c r="J281" s="98"/>
      <c r="K281" s="66"/>
    </row>
    <row r="282" spans="1:11" x14ac:dyDescent="0.25">
      <c r="A282" s="681" t="s">
        <v>352</v>
      </c>
      <c r="B282" s="682"/>
      <c r="C282" s="321">
        <v>0</v>
      </c>
      <c r="D282" s="322">
        <v>0</v>
      </c>
      <c r="E282" s="98"/>
      <c r="F282" s="98"/>
      <c r="G282" s="98"/>
      <c r="H282" s="98"/>
      <c r="I282" s="98"/>
      <c r="J282" s="98"/>
      <c r="K282" s="66"/>
    </row>
    <row r="283" spans="1:11" ht="15.75" thickBot="1" x14ac:dyDescent="0.3">
      <c r="A283" s="692" t="s">
        <v>355</v>
      </c>
      <c r="B283" s="693"/>
      <c r="C283" s="323">
        <v>161.15</v>
      </c>
      <c r="D283" s="324">
        <v>596.45000000000005</v>
      </c>
      <c r="E283" s="98"/>
      <c r="F283" s="98"/>
      <c r="G283" s="98"/>
      <c r="H283" s="98"/>
      <c r="I283" s="98"/>
      <c r="J283" s="98"/>
      <c r="K283" s="66"/>
    </row>
    <row r="284" spans="1:11" ht="15.75" thickBot="1" x14ac:dyDescent="0.3">
      <c r="A284" s="694" t="s">
        <v>175</v>
      </c>
      <c r="B284" s="695"/>
      <c r="C284" s="325">
        <f>C262+C273</f>
        <v>161.15</v>
      </c>
      <c r="D284" s="250">
        <f>D262+D273</f>
        <v>596.45000000000005</v>
      </c>
      <c r="E284" s="98"/>
      <c r="F284" s="98"/>
      <c r="G284" s="98"/>
      <c r="H284" s="98"/>
      <c r="I284" s="98"/>
      <c r="J284" s="98"/>
      <c r="K284" s="66"/>
    </row>
    <row r="285" spans="1:11" ht="21.75" customHeight="1" x14ac:dyDescent="0.25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66"/>
    </row>
    <row r="286" spans="1:11" ht="15.75" thickBot="1" x14ac:dyDescent="0.3">
      <c r="A286" s="696" t="s">
        <v>356</v>
      </c>
      <c r="B286" s="696"/>
      <c r="C286" s="696"/>
      <c r="D286" s="696"/>
      <c r="E286" s="79"/>
      <c r="F286" s="98"/>
      <c r="G286" s="98"/>
      <c r="H286" s="125"/>
      <c r="I286" s="98"/>
      <c r="J286" s="98"/>
      <c r="K286" s="66"/>
    </row>
    <row r="287" spans="1:11" ht="30.75" thickBot="1" x14ac:dyDescent="0.3">
      <c r="A287" s="697" t="s">
        <v>357</v>
      </c>
      <c r="B287" s="698"/>
      <c r="C287" s="326" t="s">
        <v>3</v>
      </c>
      <c r="D287" s="271" t="s">
        <v>267</v>
      </c>
      <c r="E287" s="98"/>
      <c r="F287" s="98"/>
      <c r="G287" s="98"/>
      <c r="H287" s="125"/>
      <c r="I287" s="98"/>
      <c r="J287" s="98"/>
      <c r="K287" s="66"/>
    </row>
    <row r="288" spans="1:11" x14ac:dyDescent="0.25">
      <c r="A288" s="699" t="s">
        <v>358</v>
      </c>
      <c r="B288" s="700"/>
      <c r="C288" s="327">
        <f>SUM(C289:C295)</f>
        <v>5023006.6300000008</v>
      </c>
      <c r="D288" s="327">
        <f>SUM(D289:D295)</f>
        <v>5412712.5599999996</v>
      </c>
      <c r="E288" s="98"/>
      <c r="F288" s="98"/>
      <c r="G288" s="125"/>
      <c r="H288" s="125"/>
      <c r="I288" s="328"/>
      <c r="J288" s="98"/>
      <c r="K288" s="66"/>
    </row>
    <row r="289" spans="1:11" x14ac:dyDescent="0.25">
      <c r="A289" s="689" t="s">
        <v>359</v>
      </c>
      <c r="B289" s="690"/>
      <c r="C289" s="329">
        <v>3201974.02</v>
      </c>
      <c r="D289" s="330">
        <f>4228740.14+245686.9</f>
        <v>4474427.04</v>
      </c>
      <c r="E289" s="98"/>
      <c r="F289" s="98"/>
      <c r="G289" s="125"/>
      <c r="H289" s="125"/>
      <c r="I289" s="328"/>
      <c r="J289" s="98"/>
      <c r="K289" s="66"/>
    </row>
    <row r="290" spans="1:11" x14ac:dyDescent="0.25">
      <c r="A290" s="689" t="s">
        <v>360</v>
      </c>
      <c r="B290" s="690"/>
      <c r="C290" s="329">
        <v>0</v>
      </c>
      <c r="D290" s="330">
        <v>0</v>
      </c>
      <c r="E290" s="98"/>
      <c r="F290" s="98"/>
      <c r="G290" s="125"/>
      <c r="H290" s="125"/>
      <c r="I290" s="328"/>
      <c r="J290" s="98"/>
      <c r="K290" s="66"/>
    </row>
    <row r="291" spans="1:11" x14ac:dyDescent="0.25">
      <c r="A291" s="624" t="s">
        <v>361</v>
      </c>
      <c r="B291" s="691"/>
      <c r="C291" s="329">
        <v>1202821.06</v>
      </c>
      <c r="D291" s="330">
        <f>734968.36+187403.02</f>
        <v>922371.38</v>
      </c>
      <c r="E291" s="98"/>
      <c r="F291" s="98"/>
      <c r="G291" s="125"/>
      <c r="H291" s="125"/>
      <c r="I291" s="328"/>
      <c r="J291" s="98"/>
      <c r="K291" s="66"/>
    </row>
    <row r="292" spans="1:11" x14ac:dyDescent="0.25">
      <c r="A292" s="624" t="s">
        <v>362</v>
      </c>
      <c r="B292" s="691"/>
      <c r="C292" s="329">
        <v>0</v>
      </c>
      <c r="D292" s="330">
        <v>0</v>
      </c>
      <c r="E292" s="98"/>
      <c r="F292" s="98"/>
      <c r="G292" s="125"/>
      <c r="H292" s="125"/>
      <c r="I292" s="328"/>
      <c r="J292" s="98"/>
      <c r="K292" s="66"/>
    </row>
    <row r="293" spans="1:11" x14ac:dyDescent="0.25">
      <c r="A293" s="624" t="s">
        <v>363</v>
      </c>
      <c r="B293" s="691"/>
      <c r="C293" s="329">
        <v>36832.69</v>
      </c>
      <c r="D293" s="330">
        <v>15914.14</v>
      </c>
      <c r="E293" s="98"/>
      <c r="F293" s="98"/>
      <c r="G293" s="125"/>
      <c r="H293" s="125"/>
      <c r="I293" s="328"/>
      <c r="J293" s="98"/>
      <c r="K293" s="66"/>
    </row>
    <row r="294" spans="1:11" x14ac:dyDescent="0.25">
      <c r="A294" s="624" t="s">
        <v>364</v>
      </c>
      <c r="B294" s="691"/>
      <c r="C294" s="329">
        <v>0</v>
      </c>
      <c r="D294" s="330">
        <v>0</v>
      </c>
      <c r="E294" s="98"/>
      <c r="F294" s="98"/>
      <c r="G294" s="125"/>
      <c r="H294" s="125"/>
      <c r="I294" s="328"/>
      <c r="J294" s="98"/>
      <c r="K294" s="66"/>
    </row>
    <row r="295" spans="1:11" x14ac:dyDescent="0.25">
      <c r="A295" s="624" t="s">
        <v>295</v>
      </c>
      <c r="B295" s="691"/>
      <c r="C295" s="329">
        <v>581378.86</v>
      </c>
      <c r="D295" s="330"/>
      <c r="E295" s="98"/>
      <c r="F295" s="98"/>
      <c r="G295" s="125"/>
      <c r="H295" s="125"/>
      <c r="I295" s="328"/>
      <c r="J295" s="98"/>
      <c r="K295" s="66"/>
    </row>
    <row r="296" spans="1:11" x14ac:dyDescent="0.25">
      <c r="A296" s="706" t="s">
        <v>365</v>
      </c>
      <c r="B296" s="707"/>
      <c r="C296" s="327">
        <f>C297+C298+C300</f>
        <v>0</v>
      </c>
      <c r="D296" s="331">
        <f>D297+D298+D300</f>
        <v>0</v>
      </c>
      <c r="E296" s="98"/>
      <c r="F296" s="98"/>
      <c r="G296" s="125"/>
      <c r="H296" s="125"/>
      <c r="I296" s="328"/>
      <c r="J296" s="98"/>
      <c r="K296" s="66"/>
    </row>
    <row r="297" spans="1:11" x14ac:dyDescent="0.25">
      <c r="A297" s="708" t="s">
        <v>366</v>
      </c>
      <c r="B297" s="709"/>
      <c r="C297" s="332">
        <v>0</v>
      </c>
      <c r="D297" s="333">
        <v>0</v>
      </c>
      <c r="E297" s="98"/>
      <c r="F297" s="98"/>
      <c r="G297" s="125"/>
      <c r="H297" s="125"/>
      <c r="I297" s="328"/>
      <c r="J297" s="98"/>
      <c r="K297" s="66"/>
    </row>
    <row r="298" spans="1:11" x14ac:dyDescent="0.25">
      <c r="A298" s="708" t="s">
        <v>367</v>
      </c>
      <c r="B298" s="709"/>
      <c r="C298" s="332">
        <v>0</v>
      </c>
      <c r="D298" s="333">
        <v>0</v>
      </c>
      <c r="E298" s="98"/>
      <c r="F298" s="98"/>
      <c r="G298" s="98"/>
      <c r="H298" s="125"/>
      <c r="I298" s="98"/>
      <c r="J298" s="98"/>
      <c r="K298" s="66"/>
    </row>
    <row r="299" spans="1:11" x14ac:dyDescent="0.25">
      <c r="A299" s="708" t="s">
        <v>368</v>
      </c>
      <c r="B299" s="709"/>
      <c r="C299" s="332">
        <v>0</v>
      </c>
      <c r="D299" s="333">
        <v>0</v>
      </c>
      <c r="E299" s="98"/>
      <c r="F299" s="98"/>
      <c r="G299" s="98"/>
      <c r="H299" s="98"/>
      <c r="I299" s="98"/>
      <c r="J299" s="98"/>
      <c r="K299" s="66"/>
    </row>
    <row r="300" spans="1:11" ht="15.75" thickBot="1" x14ac:dyDescent="0.3">
      <c r="A300" s="710" t="s">
        <v>295</v>
      </c>
      <c r="B300" s="711"/>
      <c r="C300" s="332">
        <v>0</v>
      </c>
      <c r="D300" s="333">
        <v>0</v>
      </c>
      <c r="E300" s="98"/>
      <c r="F300" s="98"/>
      <c r="G300" s="98"/>
      <c r="H300" s="98"/>
      <c r="I300" s="98"/>
      <c r="J300" s="98"/>
      <c r="K300" s="66"/>
    </row>
    <row r="301" spans="1:11" ht="15.75" thickBot="1" x14ac:dyDescent="0.3">
      <c r="A301" s="694" t="s">
        <v>175</v>
      </c>
      <c r="B301" s="695"/>
      <c r="C301" s="334">
        <f>C288+C296</f>
        <v>5023006.6300000008</v>
      </c>
      <c r="D301" s="334">
        <f>D288+D296</f>
        <v>5412712.5599999996</v>
      </c>
      <c r="E301" s="98"/>
      <c r="F301" s="98"/>
      <c r="G301" s="98"/>
      <c r="H301" s="98"/>
      <c r="I301" s="98"/>
      <c r="J301" s="98"/>
      <c r="K301" s="66"/>
    </row>
    <row r="302" spans="1:11" x14ac:dyDescent="0.25">
      <c r="A302" s="98"/>
      <c r="B302" s="98"/>
      <c r="C302" s="98"/>
      <c r="D302" s="98"/>
      <c r="E302" s="98"/>
      <c r="F302" s="98"/>
      <c r="G302" s="98"/>
      <c r="H302" s="98"/>
      <c r="I302" s="98"/>
      <c r="J302" s="98"/>
      <c r="K302" s="66"/>
    </row>
    <row r="303" spans="1:11" ht="15.75" thickBot="1" x14ac:dyDescent="0.3">
      <c r="A303" s="701" t="s">
        <v>369</v>
      </c>
      <c r="B303" s="584"/>
      <c r="C303" s="584"/>
      <c r="D303" s="584"/>
      <c r="E303" s="98"/>
      <c r="F303" s="98"/>
      <c r="G303" s="98"/>
      <c r="H303" s="98"/>
      <c r="I303" s="98"/>
      <c r="J303" s="98"/>
      <c r="K303" s="66"/>
    </row>
    <row r="304" spans="1:11" ht="30.75" thickBot="1" x14ac:dyDescent="0.3">
      <c r="A304" s="702"/>
      <c r="B304" s="703"/>
      <c r="C304" s="335" t="s">
        <v>263</v>
      </c>
      <c r="D304" s="283" t="s">
        <v>4</v>
      </c>
      <c r="E304" s="98"/>
      <c r="F304" s="98"/>
      <c r="G304" s="98"/>
      <c r="H304" s="98"/>
      <c r="I304" s="98"/>
      <c r="J304" s="98"/>
      <c r="K304" s="66"/>
    </row>
    <row r="305" spans="1:11" ht="15.75" thickBot="1" x14ac:dyDescent="0.3">
      <c r="A305" s="704" t="s">
        <v>370</v>
      </c>
      <c r="B305" s="705"/>
      <c r="C305" s="306">
        <v>2826761.45</v>
      </c>
      <c r="D305" s="277">
        <v>2028843.23</v>
      </c>
      <c r="E305" s="98"/>
      <c r="F305" s="98"/>
      <c r="G305" s="98"/>
      <c r="H305" s="98"/>
      <c r="I305" s="98"/>
      <c r="J305" s="98"/>
      <c r="K305" s="66"/>
    </row>
    <row r="306" spans="1:11" ht="15.75" thickBot="1" x14ac:dyDescent="0.3">
      <c r="A306" s="685" t="s">
        <v>260</v>
      </c>
      <c r="B306" s="686"/>
      <c r="C306" s="91">
        <f>SUM(C305:C305)</f>
        <v>2826761.45</v>
      </c>
      <c r="D306" s="91">
        <f>SUM(D305:D305)</f>
        <v>2028843.23</v>
      </c>
      <c r="E306" s="98"/>
      <c r="F306" s="98"/>
      <c r="G306" s="98"/>
      <c r="H306" s="98"/>
      <c r="I306" s="98"/>
      <c r="J306" s="98"/>
      <c r="K306" s="66"/>
    </row>
    <row r="307" spans="1:11" x14ac:dyDescent="0.25">
      <c r="A307" s="98"/>
      <c r="B307" s="98"/>
      <c r="C307" s="98"/>
      <c r="D307" s="98"/>
      <c r="E307" s="98"/>
      <c r="F307" s="98"/>
      <c r="G307" s="98"/>
      <c r="H307" s="98"/>
      <c r="I307" s="98"/>
      <c r="J307" s="98"/>
      <c r="K307" s="66"/>
    </row>
    <row r="308" spans="1:11" ht="15.75" thickBot="1" x14ac:dyDescent="0.3">
      <c r="A308" s="701" t="s">
        <v>371</v>
      </c>
      <c r="B308" s="584"/>
      <c r="C308" s="584"/>
      <c r="D308" s="584"/>
      <c r="E308" s="563"/>
      <c r="F308" s="98"/>
      <c r="G308" s="98"/>
      <c r="H308" s="98"/>
      <c r="I308" s="98"/>
      <c r="J308" s="98"/>
      <c r="K308" s="66"/>
    </row>
    <row r="309" spans="1:11" ht="30.75" thickBot="1" x14ac:dyDescent="0.3">
      <c r="A309" s="642" t="s">
        <v>197</v>
      </c>
      <c r="B309" s="712"/>
      <c r="C309" s="212" t="s">
        <v>372</v>
      </c>
      <c r="D309" s="212" t="s">
        <v>373</v>
      </c>
      <c r="E309" s="98"/>
      <c r="F309" s="336"/>
      <c r="G309" s="98"/>
      <c r="H309" s="98"/>
      <c r="I309" s="98"/>
      <c r="J309" s="98"/>
      <c r="K309" s="66"/>
    </row>
    <row r="310" spans="1:11" ht="15.75" thickBot="1" x14ac:dyDescent="0.3">
      <c r="A310" s="713" t="s">
        <v>374</v>
      </c>
      <c r="B310" s="714"/>
      <c r="C310" s="337">
        <v>554645.22</v>
      </c>
      <c r="D310" s="338">
        <v>661954.92000000004</v>
      </c>
      <c r="F310" s="98"/>
      <c r="G310" s="98"/>
      <c r="H310" s="98"/>
      <c r="I310" s="98"/>
      <c r="J310" s="98"/>
      <c r="K310" s="66"/>
    </row>
    <row r="311" spans="1:11" x14ac:dyDescent="0.25">
      <c r="F311" s="98"/>
      <c r="G311" s="98"/>
      <c r="H311" s="98"/>
      <c r="I311" s="98"/>
      <c r="J311" s="98"/>
      <c r="K311" s="66"/>
    </row>
    <row r="312" spans="1:11" ht="15.75" thickBot="1" x14ac:dyDescent="0.3">
      <c r="A312" s="715" t="s">
        <v>375</v>
      </c>
      <c r="B312" s="715"/>
      <c r="C312" s="715"/>
      <c r="D312" s="715"/>
      <c r="E312" s="715"/>
      <c r="F312" s="715"/>
      <c r="G312" s="715"/>
      <c r="H312" s="715"/>
      <c r="I312" s="715"/>
      <c r="J312" s="98"/>
      <c r="K312" s="66"/>
    </row>
    <row r="313" spans="1:11" ht="15.75" thickBot="1" x14ac:dyDescent="0.3">
      <c r="A313" s="716" t="s">
        <v>376</v>
      </c>
      <c r="B313" s="607" t="s">
        <v>377</v>
      </c>
      <c r="C313" s="718"/>
      <c r="D313" s="719"/>
      <c r="E313" s="697" t="s">
        <v>227</v>
      </c>
      <c r="F313" s="720"/>
      <c r="G313" s="712"/>
      <c r="H313" s="607" t="s">
        <v>378</v>
      </c>
      <c r="I313" s="720"/>
      <c r="J313" s="712"/>
      <c r="K313" s="71" t="s">
        <v>249</v>
      </c>
    </row>
    <row r="314" spans="1:11" ht="15.75" thickBot="1" x14ac:dyDescent="0.3">
      <c r="A314" s="717"/>
      <c r="B314" s="721" t="s">
        <v>379</v>
      </c>
      <c r="C314" s="660"/>
      <c r="D314" s="661"/>
      <c r="E314" s="721" t="s">
        <v>380</v>
      </c>
      <c r="F314" s="660"/>
      <c r="G314" s="661"/>
      <c r="H314" s="721" t="s">
        <v>379</v>
      </c>
      <c r="I314" s="660"/>
      <c r="J314" s="661"/>
      <c r="K314" s="72"/>
    </row>
    <row r="315" spans="1:11" ht="15.75" thickBot="1" x14ac:dyDescent="0.3">
      <c r="A315" s="339" t="s">
        <v>3</v>
      </c>
      <c r="B315" s="722">
        <v>0</v>
      </c>
      <c r="C315" s="723"/>
      <c r="D315" s="724"/>
      <c r="E315" s="722">
        <v>138774.72</v>
      </c>
      <c r="F315" s="723"/>
      <c r="G315" s="724">
        <v>138774.72</v>
      </c>
      <c r="H315" s="722">
        <v>0</v>
      </c>
      <c r="I315" s="723"/>
      <c r="J315" s="724"/>
      <c r="K315" s="70">
        <f>SUM(B315:E315)+SUM(H315:J315)</f>
        <v>138774.72</v>
      </c>
    </row>
    <row r="316" spans="1:11" ht="15.75" thickBot="1" x14ac:dyDescent="0.3">
      <c r="A316" s="340" t="s">
        <v>189</v>
      </c>
      <c r="B316" s="722">
        <v>0</v>
      </c>
      <c r="C316" s="723">
        <f t="shared" ref="C316:K316" si="14">SUM(C317:C319)</f>
        <v>0</v>
      </c>
      <c r="D316" s="724">
        <f t="shared" si="14"/>
        <v>0</v>
      </c>
      <c r="E316" s="722">
        <v>0</v>
      </c>
      <c r="F316" s="723"/>
      <c r="G316" s="724">
        <f t="shared" si="14"/>
        <v>0</v>
      </c>
      <c r="H316" s="722">
        <f t="shared" si="14"/>
        <v>0</v>
      </c>
      <c r="I316" s="723">
        <f t="shared" si="14"/>
        <v>0</v>
      </c>
      <c r="J316" s="724">
        <f t="shared" si="14"/>
        <v>0</v>
      </c>
      <c r="K316" s="73">
        <f t="shared" si="14"/>
        <v>0</v>
      </c>
    </row>
    <row r="317" spans="1:11" ht="15.75" thickBot="1" x14ac:dyDescent="0.3">
      <c r="A317" s="341" t="s">
        <v>381</v>
      </c>
      <c r="B317" s="722">
        <v>0</v>
      </c>
      <c r="C317" s="723"/>
      <c r="D317" s="724"/>
      <c r="E317" s="722">
        <v>0</v>
      </c>
      <c r="F317" s="723"/>
      <c r="G317" s="724"/>
      <c r="H317" s="722">
        <v>0</v>
      </c>
      <c r="I317" s="723"/>
      <c r="J317" s="724"/>
      <c r="K317" s="74">
        <f>SUM(B317:E317)+SUM(H317:J317)</f>
        <v>0</v>
      </c>
    </row>
    <row r="318" spans="1:11" ht="15.75" thickBot="1" x14ac:dyDescent="0.3">
      <c r="A318" s="342" t="s">
        <v>382</v>
      </c>
      <c r="B318" s="722">
        <v>0</v>
      </c>
      <c r="C318" s="723"/>
      <c r="D318" s="724"/>
      <c r="E318" s="722">
        <v>0</v>
      </c>
      <c r="F318" s="723"/>
      <c r="G318" s="724"/>
      <c r="H318" s="722">
        <v>0</v>
      </c>
      <c r="I318" s="723"/>
      <c r="J318" s="724"/>
      <c r="K318" s="75">
        <f>SUM(B318:E318)+SUM(H318:J318)</f>
        <v>0</v>
      </c>
    </row>
    <row r="319" spans="1:11" ht="15.75" thickBot="1" x14ac:dyDescent="0.3">
      <c r="A319" s="343" t="s">
        <v>383</v>
      </c>
      <c r="B319" s="722">
        <v>0</v>
      </c>
      <c r="C319" s="723"/>
      <c r="D319" s="724"/>
      <c r="E319" s="722">
        <v>0</v>
      </c>
      <c r="F319" s="723"/>
      <c r="G319" s="724"/>
      <c r="H319" s="722">
        <v>0</v>
      </c>
      <c r="I319" s="723"/>
      <c r="J319" s="724"/>
      <c r="K319" s="76">
        <f>SUM(B319:E319)+SUM(H319:J319)</f>
        <v>0</v>
      </c>
    </row>
    <row r="320" spans="1:11" ht="15.75" thickBot="1" x14ac:dyDescent="0.3">
      <c r="A320" s="340" t="s">
        <v>190</v>
      </c>
      <c r="B320" s="722">
        <v>0</v>
      </c>
      <c r="C320" s="723">
        <f t="shared" ref="C320:J320" si="15">SUM(C321:C325)</f>
        <v>0</v>
      </c>
      <c r="D320" s="724">
        <f t="shared" si="15"/>
        <v>0</v>
      </c>
      <c r="E320" s="722">
        <v>21452.55</v>
      </c>
      <c r="F320" s="723"/>
      <c r="G320" s="724">
        <v>21452.55</v>
      </c>
      <c r="H320" s="722">
        <v>0</v>
      </c>
      <c r="I320" s="723">
        <f t="shared" si="15"/>
        <v>0</v>
      </c>
      <c r="J320" s="724">
        <f t="shared" si="15"/>
        <v>0</v>
      </c>
      <c r="K320" s="77">
        <f>E320</f>
        <v>21452.55</v>
      </c>
    </row>
    <row r="321" spans="1:11" ht="30.75" thickBot="1" x14ac:dyDescent="0.3">
      <c r="A321" s="344" t="s">
        <v>384</v>
      </c>
      <c r="B321" s="722">
        <v>0</v>
      </c>
      <c r="C321" s="723"/>
      <c r="D321" s="724"/>
      <c r="E321" s="722">
        <v>0</v>
      </c>
      <c r="F321" s="723"/>
      <c r="G321" s="724"/>
      <c r="H321" s="722">
        <v>0</v>
      </c>
      <c r="I321" s="723"/>
      <c r="J321" s="724"/>
      <c r="K321" s="74">
        <f>SUM(B321:E321)+SUM(H321:J321)</f>
        <v>0</v>
      </c>
    </row>
    <row r="322" spans="1:11" ht="15.75" thickBot="1" x14ac:dyDescent="0.3">
      <c r="A322" s="345" t="s">
        <v>385</v>
      </c>
      <c r="B322" s="722">
        <v>0</v>
      </c>
      <c r="C322" s="723"/>
      <c r="D322" s="724"/>
      <c r="E322" s="722">
        <v>0</v>
      </c>
      <c r="F322" s="723"/>
      <c r="G322" s="724">
        <v>21452.55</v>
      </c>
      <c r="H322" s="722">
        <v>0</v>
      </c>
      <c r="I322" s="723"/>
      <c r="J322" s="724"/>
      <c r="K322" s="75">
        <f>SUM(B322:E322)+SUM(H322:J322)</f>
        <v>0</v>
      </c>
    </row>
    <row r="323" spans="1:11" ht="15.75" thickBot="1" x14ac:dyDescent="0.3">
      <c r="A323" s="345" t="s">
        <v>386</v>
      </c>
      <c r="B323" s="722">
        <v>0</v>
      </c>
      <c r="C323" s="723"/>
      <c r="D323" s="724"/>
      <c r="E323" s="722">
        <v>0</v>
      </c>
      <c r="F323" s="723"/>
      <c r="G323" s="724"/>
      <c r="H323" s="722">
        <v>0</v>
      </c>
      <c r="I323" s="723"/>
      <c r="J323" s="724"/>
      <c r="K323" s="75">
        <f>SUM(B323:E323)+SUM(H323:J323)</f>
        <v>0</v>
      </c>
    </row>
    <row r="324" spans="1:11" ht="15.75" thickBot="1" x14ac:dyDescent="0.3">
      <c r="A324" s="345" t="s">
        <v>387</v>
      </c>
      <c r="B324" s="722">
        <v>0</v>
      </c>
      <c r="C324" s="723"/>
      <c r="D324" s="724"/>
      <c r="E324" s="722">
        <v>0</v>
      </c>
      <c r="F324" s="723"/>
      <c r="G324" s="724"/>
      <c r="H324" s="722">
        <v>0</v>
      </c>
      <c r="I324" s="723"/>
      <c r="J324" s="724"/>
      <c r="K324" s="75">
        <f>SUM(B324:E324)+SUM(H324:J324)</f>
        <v>0</v>
      </c>
    </row>
    <row r="325" spans="1:11" ht="15.75" thickBot="1" x14ac:dyDescent="0.3">
      <c r="A325" s="346" t="s">
        <v>388</v>
      </c>
      <c r="B325" s="722">
        <v>0</v>
      </c>
      <c r="C325" s="723"/>
      <c r="D325" s="724"/>
      <c r="E325" s="722">
        <v>0</v>
      </c>
      <c r="F325" s="723"/>
      <c r="G325" s="724"/>
      <c r="H325" s="722">
        <v>0</v>
      </c>
      <c r="I325" s="723"/>
      <c r="J325" s="724"/>
      <c r="K325" s="76">
        <f>SUM(B325:E325)+SUM(H325:J325)</f>
        <v>0</v>
      </c>
    </row>
    <row r="326" spans="1:11" ht="15.75" thickBot="1" x14ac:dyDescent="0.3">
      <c r="A326" s="347" t="s">
        <v>4</v>
      </c>
      <c r="B326" s="725">
        <f t="shared" ref="B326:K326" si="16">B315+B316-B320</f>
        <v>0</v>
      </c>
      <c r="C326" s="723"/>
      <c r="D326" s="724"/>
      <c r="E326" s="725">
        <f t="shared" si="16"/>
        <v>117322.17</v>
      </c>
      <c r="F326" s="723">
        <f t="shared" si="16"/>
        <v>0</v>
      </c>
      <c r="G326" s="724">
        <f t="shared" si="16"/>
        <v>117322.17</v>
      </c>
      <c r="H326" s="725">
        <f t="shared" si="16"/>
        <v>0</v>
      </c>
      <c r="I326" s="723">
        <f t="shared" si="16"/>
        <v>0</v>
      </c>
      <c r="J326" s="724">
        <f t="shared" si="16"/>
        <v>0</v>
      </c>
      <c r="K326" s="78">
        <f t="shared" si="16"/>
        <v>117322.17</v>
      </c>
    </row>
    <row r="327" spans="1:11" x14ac:dyDescent="0.25">
      <c r="A327" s="98"/>
      <c r="B327" s="98"/>
      <c r="C327" s="98"/>
      <c r="D327" s="98"/>
      <c r="E327" s="98"/>
      <c r="F327" s="98"/>
      <c r="G327" s="98"/>
      <c r="H327" s="98"/>
      <c r="I327" s="98"/>
      <c r="J327" s="98"/>
      <c r="K327" s="66"/>
    </row>
    <row r="328" spans="1:11" ht="15.75" thickBot="1" x14ac:dyDescent="0.3">
      <c r="A328" s="601" t="s">
        <v>389</v>
      </c>
      <c r="B328" s="729"/>
      <c r="C328" s="729"/>
      <c r="D328" s="98"/>
      <c r="E328" s="98"/>
      <c r="F328" s="98"/>
      <c r="G328" s="98"/>
      <c r="H328" s="98"/>
      <c r="I328" s="98"/>
      <c r="J328" s="98"/>
      <c r="K328" s="66"/>
    </row>
    <row r="329" spans="1:11" ht="30.75" thickBot="1" x14ac:dyDescent="0.3">
      <c r="A329" s="607" t="s">
        <v>262</v>
      </c>
      <c r="B329" s="719"/>
      <c r="C329" s="348" t="s">
        <v>3</v>
      </c>
      <c r="D329" s="254" t="s">
        <v>267</v>
      </c>
      <c r="E329" s="98"/>
      <c r="F329" s="98"/>
      <c r="G329" s="98"/>
      <c r="H329" s="98"/>
      <c r="I329" s="98"/>
      <c r="J329" s="98"/>
      <c r="K329" s="66"/>
    </row>
    <row r="330" spans="1:11" x14ac:dyDescent="0.25">
      <c r="A330" s="730" t="s">
        <v>390</v>
      </c>
      <c r="B330" s="731"/>
      <c r="C330" s="349">
        <v>0</v>
      </c>
      <c r="D330" s="349">
        <v>1080.45</v>
      </c>
      <c r="E330" s="350"/>
      <c r="F330" s="350"/>
      <c r="G330" s="350"/>
      <c r="H330" s="350"/>
      <c r="I330" s="350"/>
      <c r="J330" s="98"/>
      <c r="K330" s="66"/>
    </row>
    <row r="331" spans="1:11" x14ac:dyDescent="0.25">
      <c r="A331" s="732" t="s">
        <v>391</v>
      </c>
      <c r="B331" s="733"/>
      <c r="C331" s="351">
        <v>0</v>
      </c>
      <c r="D331" s="351"/>
      <c r="E331" s="352"/>
      <c r="F331" s="352"/>
      <c r="G331" s="352"/>
      <c r="H331" s="352"/>
      <c r="I331" s="352"/>
      <c r="J331" s="98"/>
      <c r="K331" s="66"/>
    </row>
    <row r="332" spans="1:11" x14ac:dyDescent="0.25">
      <c r="A332" s="732" t="s">
        <v>392</v>
      </c>
      <c r="B332" s="733"/>
      <c r="C332" s="351">
        <v>0</v>
      </c>
      <c r="D332" s="351"/>
      <c r="E332" s="353"/>
      <c r="F332" s="353"/>
      <c r="G332" s="353"/>
      <c r="H332" s="353"/>
      <c r="I332" s="353"/>
      <c r="J332" s="98"/>
      <c r="K332" s="66"/>
    </row>
    <row r="333" spans="1:11" x14ac:dyDescent="0.25">
      <c r="A333" s="734" t="s">
        <v>393</v>
      </c>
      <c r="B333" s="735"/>
      <c r="C333" s="354">
        <f>C334+C337+C338+C339+C340</f>
        <v>24390729.59</v>
      </c>
      <c r="D333" s="354">
        <f>D334+D337+D338+D339+D340</f>
        <v>9850294.0800000001</v>
      </c>
      <c r="E333" s="98"/>
      <c r="F333" s="98"/>
      <c r="G333" s="98"/>
      <c r="H333" s="98"/>
      <c r="I333" s="98"/>
      <c r="J333" s="98"/>
      <c r="K333" s="66"/>
    </row>
    <row r="334" spans="1:11" x14ac:dyDescent="0.25">
      <c r="A334" s="679" t="s">
        <v>394</v>
      </c>
      <c r="B334" s="680"/>
      <c r="C334" s="355">
        <f>C335-C336</f>
        <v>0</v>
      </c>
      <c r="D334" s="355">
        <f>D335-D336</f>
        <v>0</v>
      </c>
      <c r="E334" s="98"/>
      <c r="F334" s="98"/>
      <c r="G334" s="98"/>
      <c r="H334" s="98"/>
      <c r="I334" s="98"/>
      <c r="J334" s="98"/>
      <c r="K334" s="66"/>
    </row>
    <row r="335" spans="1:11" x14ac:dyDescent="0.25">
      <c r="A335" s="622" t="s">
        <v>395</v>
      </c>
      <c r="B335" s="726"/>
      <c r="C335" s="356">
        <v>891005.25</v>
      </c>
      <c r="D335" s="356">
        <v>981089.53</v>
      </c>
      <c r="E335" s="98"/>
      <c r="F335" s="98"/>
      <c r="G335" s="98"/>
      <c r="H335" s="98"/>
      <c r="I335" s="98"/>
      <c r="J335" s="98"/>
      <c r="K335" s="66"/>
    </row>
    <row r="336" spans="1:11" x14ac:dyDescent="0.25">
      <c r="A336" s="622" t="s">
        <v>396</v>
      </c>
      <c r="B336" s="726"/>
      <c r="C336" s="356">
        <v>891005.25</v>
      </c>
      <c r="D336" s="356">
        <v>981089.53</v>
      </c>
      <c r="E336" s="98"/>
      <c r="F336" s="98"/>
      <c r="G336" s="98"/>
      <c r="H336" s="98"/>
      <c r="I336" s="98"/>
      <c r="J336" s="98"/>
      <c r="K336" s="66"/>
    </row>
    <row r="337" spans="1:11" x14ac:dyDescent="0.25">
      <c r="A337" s="727" t="s">
        <v>397</v>
      </c>
      <c r="B337" s="728"/>
      <c r="C337" s="277">
        <v>146250</v>
      </c>
      <c r="D337" s="277">
        <v>112963</v>
      </c>
      <c r="E337" s="98"/>
      <c r="F337" s="98"/>
      <c r="G337" s="98"/>
      <c r="H337" s="98"/>
      <c r="I337" s="98"/>
      <c r="J337" s="98"/>
      <c r="K337" s="66"/>
    </row>
    <row r="338" spans="1:11" x14ac:dyDescent="0.25">
      <c r="A338" s="727" t="s">
        <v>398</v>
      </c>
      <c r="B338" s="728"/>
      <c r="C338" s="277">
        <v>6646438.21</v>
      </c>
      <c r="D338" s="277">
        <v>6193891.6299999999</v>
      </c>
      <c r="E338" s="98"/>
      <c r="F338" s="98"/>
      <c r="G338" s="125"/>
      <c r="H338" s="98"/>
      <c r="I338" s="98"/>
      <c r="J338" s="98"/>
      <c r="K338" s="66"/>
    </row>
    <row r="339" spans="1:11" x14ac:dyDescent="0.25">
      <c r="A339" s="727" t="s">
        <v>399</v>
      </c>
      <c r="B339" s="728"/>
      <c r="C339" s="277">
        <v>0</v>
      </c>
      <c r="D339" s="277">
        <v>0</v>
      </c>
      <c r="E339" s="98"/>
      <c r="F339" s="98"/>
      <c r="G339" s="125"/>
      <c r="H339" s="98"/>
      <c r="I339" s="98"/>
      <c r="J339" s="98"/>
      <c r="K339" s="66"/>
    </row>
    <row r="340" spans="1:11" x14ac:dyDescent="0.25">
      <c r="A340" s="727" t="s">
        <v>180</v>
      </c>
      <c r="B340" s="728"/>
      <c r="C340" s="277">
        <v>17598041.379999999</v>
      </c>
      <c r="D340" s="277">
        <v>3543439.45</v>
      </c>
      <c r="E340" s="98"/>
      <c r="F340" s="98"/>
      <c r="G340" s="125"/>
      <c r="H340" s="98"/>
      <c r="I340" s="98"/>
      <c r="J340" s="98"/>
      <c r="K340" s="66"/>
    </row>
    <row r="341" spans="1:11" ht="15.75" thickBot="1" x14ac:dyDescent="0.3">
      <c r="A341" s="747" t="s">
        <v>400</v>
      </c>
      <c r="B341" s="748"/>
      <c r="C341" s="351">
        <v>0</v>
      </c>
      <c r="D341" s="351">
        <v>0</v>
      </c>
      <c r="E341" s="98"/>
      <c r="F341" s="98"/>
      <c r="G341" s="98"/>
      <c r="H341" s="98"/>
      <c r="I341" s="98"/>
      <c r="J341" s="98"/>
      <c r="K341" s="66"/>
    </row>
    <row r="342" spans="1:11" ht="15.75" thickBot="1" x14ac:dyDescent="0.3">
      <c r="A342" s="749" t="s">
        <v>260</v>
      </c>
      <c r="B342" s="750"/>
      <c r="C342" s="281">
        <f>SUM(C330+C331+C332+C333+C341)</f>
        <v>24390729.59</v>
      </c>
      <c r="D342" s="281">
        <f>SUM(D330+D331+D332+D333+D341)</f>
        <v>9851374.5299999993</v>
      </c>
      <c r="E342" s="357"/>
      <c r="F342" s="98"/>
      <c r="G342" s="98"/>
      <c r="H342" s="98"/>
      <c r="I342" s="98"/>
      <c r="J342" s="98"/>
      <c r="K342" s="66"/>
    </row>
    <row r="343" spans="1:11" x14ac:dyDescent="0.25">
      <c r="A343" s="98"/>
      <c r="B343" s="98"/>
      <c r="C343" s="98"/>
      <c r="D343" s="98"/>
      <c r="E343" s="98"/>
      <c r="F343" s="98"/>
      <c r="G343" s="98"/>
      <c r="H343" s="98"/>
      <c r="I343" s="98"/>
      <c r="J343" s="98"/>
      <c r="K343" s="66"/>
    </row>
    <row r="344" spans="1:11" ht="15.75" thickBot="1" x14ac:dyDescent="0.3">
      <c r="A344" s="86" t="s">
        <v>401</v>
      </c>
      <c r="B344" s="86"/>
      <c r="C344" s="86"/>
      <c r="D344" s="86"/>
      <c r="E344" s="98"/>
      <c r="F344" s="98"/>
      <c r="G344" s="98"/>
      <c r="H344" s="98"/>
      <c r="I344" s="98"/>
      <c r="J344" s="98"/>
      <c r="K344" s="66"/>
    </row>
    <row r="345" spans="1:11" ht="15.75" thickBot="1" x14ac:dyDescent="0.3">
      <c r="A345" s="358" t="s">
        <v>402</v>
      </c>
      <c r="B345" s="359"/>
      <c r="C345" s="359"/>
      <c r="D345" s="360"/>
      <c r="E345" s="98"/>
      <c r="F345" s="98"/>
      <c r="G345" s="98"/>
      <c r="H345" s="98"/>
      <c r="I345" s="98"/>
      <c r="J345" s="98"/>
      <c r="K345" s="66"/>
    </row>
    <row r="346" spans="1:11" ht="15.75" thickBot="1" x14ac:dyDescent="0.3">
      <c r="A346" s="751" t="s">
        <v>3</v>
      </c>
      <c r="B346" s="752"/>
      <c r="C346" s="753" t="s">
        <v>403</v>
      </c>
      <c r="D346" s="754"/>
      <c r="E346" s="98"/>
      <c r="F346" s="98"/>
      <c r="G346" s="98"/>
      <c r="H346" s="98"/>
      <c r="I346" s="98"/>
      <c r="J346" s="98"/>
      <c r="K346" s="66"/>
    </row>
    <row r="347" spans="1:11" ht="15.75" thickBot="1" x14ac:dyDescent="0.3">
      <c r="A347" s="361"/>
      <c r="B347" s="362">
        <v>0</v>
      </c>
      <c r="C347" s="363"/>
      <c r="D347" s="364">
        <v>0</v>
      </c>
      <c r="E347" s="98"/>
      <c r="F347" s="98"/>
      <c r="G347" s="98"/>
      <c r="H347" s="98"/>
      <c r="I347" s="98"/>
      <c r="J347" s="98"/>
      <c r="K347" s="66"/>
    </row>
    <row r="348" spans="1:11" x14ac:dyDescent="0.25">
      <c r="A348" s="98"/>
      <c r="B348" s="98"/>
      <c r="C348" s="98"/>
      <c r="D348" s="98"/>
      <c r="E348" s="98"/>
      <c r="F348" s="98"/>
      <c r="G348" s="98"/>
      <c r="H348" s="98"/>
      <c r="I348" s="98"/>
      <c r="J348" s="98"/>
      <c r="K348" s="66"/>
    </row>
    <row r="349" spans="1:11" x14ac:dyDescent="0.25">
      <c r="A349" s="755" t="s">
        <v>404</v>
      </c>
      <c r="B349" s="755"/>
      <c r="C349" s="755"/>
      <c r="D349" s="602"/>
      <c r="E349" s="98"/>
      <c r="F349" s="98"/>
      <c r="G349" s="98"/>
      <c r="H349" s="98"/>
      <c r="I349" s="98"/>
      <c r="J349" s="98"/>
      <c r="K349" s="66"/>
    </row>
    <row r="350" spans="1:11" ht="15.75" thickBot="1" x14ac:dyDescent="0.3">
      <c r="A350" s="736" t="s">
        <v>405</v>
      </c>
      <c r="B350" s="736"/>
      <c r="C350" s="736"/>
      <c r="D350" s="98"/>
      <c r="E350" s="98"/>
      <c r="F350" s="98"/>
      <c r="G350" s="98"/>
      <c r="H350" s="98"/>
      <c r="I350" s="98"/>
      <c r="J350" s="98"/>
      <c r="K350" s="66"/>
    </row>
    <row r="351" spans="1:11" ht="15.75" thickBot="1" x14ac:dyDescent="0.3">
      <c r="A351" s="651" t="s">
        <v>217</v>
      </c>
      <c r="B351" s="737"/>
      <c r="C351" s="283" t="s">
        <v>406</v>
      </c>
      <c r="D351" s="283" t="s">
        <v>407</v>
      </c>
      <c r="E351" s="98"/>
      <c r="F351" s="98"/>
      <c r="G351" s="98"/>
      <c r="H351" s="98"/>
      <c r="I351" s="98"/>
      <c r="J351" s="98"/>
      <c r="K351" s="66"/>
    </row>
    <row r="352" spans="1:11" x14ac:dyDescent="0.25">
      <c r="A352" s="738" t="s">
        <v>408</v>
      </c>
      <c r="B352" s="739"/>
      <c r="C352" s="365">
        <v>0</v>
      </c>
      <c r="D352" s="366">
        <v>0</v>
      </c>
      <c r="E352" s="98"/>
      <c r="F352" s="98"/>
      <c r="G352" s="98"/>
      <c r="H352" s="98"/>
      <c r="I352" s="98"/>
      <c r="J352" s="98"/>
      <c r="K352" s="66"/>
    </row>
    <row r="353" spans="1:11" ht="15.75" thickBot="1" x14ac:dyDescent="0.3">
      <c r="A353" s="740" t="s">
        <v>409</v>
      </c>
      <c r="B353" s="741"/>
      <c r="C353" s="367">
        <v>0</v>
      </c>
      <c r="D353" s="368">
        <v>0</v>
      </c>
      <c r="E353" s="98"/>
      <c r="F353" s="98"/>
      <c r="G353" s="98"/>
      <c r="H353" s="98"/>
      <c r="I353" s="98"/>
      <c r="J353" s="98"/>
      <c r="K353" s="66"/>
    </row>
    <row r="354" spans="1:11" ht="15.75" thickBot="1" x14ac:dyDescent="0.3">
      <c r="A354" s="742" t="s">
        <v>410</v>
      </c>
      <c r="B354" s="743"/>
      <c r="C354" s="744"/>
      <c r="D354" s="714"/>
      <c r="E354" s="98"/>
      <c r="F354" s="98"/>
      <c r="G354" s="98"/>
      <c r="H354" s="98"/>
      <c r="I354" s="98"/>
      <c r="J354" s="98"/>
      <c r="K354" s="66"/>
    </row>
    <row r="355" spans="1:11" x14ac:dyDescent="0.25">
      <c r="A355" s="745" t="s">
        <v>411</v>
      </c>
      <c r="B355" s="746"/>
      <c r="C355" s="369">
        <v>0</v>
      </c>
      <c r="D355" s="370">
        <v>0</v>
      </c>
      <c r="E355" s="98"/>
      <c r="F355" s="98"/>
      <c r="G355" s="98"/>
      <c r="H355" s="98"/>
      <c r="I355" s="98"/>
      <c r="J355" s="98"/>
      <c r="K355" s="66"/>
    </row>
    <row r="356" spans="1:11" ht="15.75" thickBot="1" x14ac:dyDescent="0.3">
      <c r="A356" s="764" t="s">
        <v>412</v>
      </c>
      <c r="B356" s="765"/>
      <c r="C356" s="371">
        <v>0</v>
      </c>
      <c r="D356" s="372">
        <v>0</v>
      </c>
      <c r="E356" s="98"/>
      <c r="F356" s="98"/>
      <c r="G356" s="98"/>
      <c r="H356" s="98"/>
      <c r="I356" s="98"/>
      <c r="J356" s="98"/>
      <c r="K356" s="66"/>
    </row>
    <row r="357" spans="1:11" x14ac:dyDescent="0.25">
      <c r="A357" s="98"/>
      <c r="B357" s="98"/>
      <c r="C357" s="98"/>
      <c r="D357" s="98"/>
      <c r="E357" s="98"/>
      <c r="F357" s="98"/>
      <c r="G357" s="98"/>
      <c r="H357" s="98"/>
      <c r="I357" s="98"/>
      <c r="J357" s="98"/>
      <c r="K357" s="66"/>
    </row>
    <row r="358" spans="1:11" ht="15.75" thickBot="1" x14ac:dyDescent="0.3">
      <c r="A358" s="87" t="s">
        <v>413</v>
      </c>
      <c r="B358" s="87"/>
      <c r="C358" s="87"/>
      <c r="D358" s="98"/>
      <c r="E358" s="98"/>
      <c r="F358" s="98"/>
      <c r="G358" s="98"/>
      <c r="H358" s="98"/>
      <c r="I358" s="98"/>
      <c r="J358" s="98"/>
      <c r="K358" s="66"/>
    </row>
    <row r="359" spans="1:11" ht="30.75" thickBot="1" x14ac:dyDescent="0.3">
      <c r="A359" s="373"/>
      <c r="B359" s="348" t="s">
        <v>414</v>
      </c>
      <c r="C359" s="271" t="s">
        <v>415</v>
      </c>
      <c r="D359" s="98"/>
      <c r="E359" s="98"/>
      <c r="F359" s="98"/>
      <c r="G359" s="98"/>
      <c r="H359" s="98"/>
      <c r="I359" s="98"/>
      <c r="J359" s="98"/>
      <c r="K359" s="66"/>
    </row>
    <row r="360" spans="1:11" ht="15.75" thickBot="1" x14ac:dyDescent="0.3">
      <c r="A360" s="374" t="s">
        <v>416</v>
      </c>
      <c r="B360" s="375">
        <f>B361+B366</f>
        <v>0</v>
      </c>
      <c r="C360" s="375">
        <f>C361+C366</f>
        <v>0</v>
      </c>
      <c r="D360" s="98"/>
      <c r="E360" s="98"/>
      <c r="F360" s="98"/>
      <c r="G360" s="98"/>
      <c r="H360" s="98"/>
      <c r="I360" s="98"/>
      <c r="J360" s="98"/>
      <c r="K360" s="66"/>
    </row>
    <row r="361" spans="1:11" ht="15.75" thickBot="1" x14ac:dyDescent="0.3">
      <c r="A361" s="376" t="s">
        <v>417</v>
      </c>
      <c r="B361" s="377">
        <f>SUM(B363:B365)</f>
        <v>0</v>
      </c>
      <c r="C361" s="377">
        <f>SUM(C363:C365)</f>
        <v>0</v>
      </c>
      <c r="D361" s="98"/>
      <c r="E361" s="98"/>
      <c r="F361" s="98"/>
      <c r="G361" s="98"/>
      <c r="H361" s="125"/>
      <c r="I361" s="98"/>
      <c r="J361" s="98"/>
      <c r="K361" s="66"/>
    </row>
    <row r="362" spans="1:11" ht="15.75" thickBot="1" x14ac:dyDescent="0.3">
      <c r="A362" s="742" t="s">
        <v>219</v>
      </c>
      <c r="B362" s="743"/>
      <c r="C362" s="714"/>
      <c r="D362" s="98"/>
      <c r="E362" s="98"/>
      <c r="F362" s="98"/>
      <c r="G362" s="98"/>
      <c r="H362" s="125"/>
      <c r="I362" s="98"/>
      <c r="J362" s="98"/>
      <c r="K362" s="66"/>
    </row>
    <row r="363" spans="1:11" x14ac:dyDescent="0.25">
      <c r="A363" s="378"/>
      <c r="B363" s="379">
        <v>0</v>
      </c>
      <c r="C363" s="380">
        <v>0</v>
      </c>
      <c r="D363" s="98"/>
      <c r="E363" s="98"/>
      <c r="F363" s="98"/>
      <c r="G363" s="98"/>
      <c r="H363" s="125"/>
      <c r="I363" s="98"/>
      <c r="J363" s="98"/>
      <c r="K363" s="66"/>
    </row>
    <row r="364" spans="1:11" x14ac:dyDescent="0.25">
      <c r="A364" s="378"/>
      <c r="B364" s="379">
        <v>0</v>
      </c>
      <c r="C364" s="380">
        <v>0</v>
      </c>
      <c r="D364" s="98"/>
      <c r="E364" s="98"/>
      <c r="F364" s="98"/>
      <c r="G364" s="98"/>
      <c r="H364" s="125"/>
      <c r="I364" s="98"/>
      <c r="J364" s="98"/>
      <c r="K364" s="66"/>
    </row>
    <row r="365" spans="1:11" ht="15.75" thickBot="1" x14ac:dyDescent="0.3">
      <c r="A365" s="381"/>
      <c r="B365" s="379">
        <v>0</v>
      </c>
      <c r="C365" s="380">
        <v>0</v>
      </c>
      <c r="D365" s="98"/>
      <c r="E365" s="98"/>
      <c r="F365" s="98"/>
      <c r="G365" s="98"/>
      <c r="H365" s="125"/>
      <c r="I365" s="98"/>
      <c r="J365" s="98"/>
      <c r="K365" s="66"/>
    </row>
    <row r="366" spans="1:11" x14ac:dyDescent="0.25">
      <c r="A366" s="376" t="s">
        <v>418</v>
      </c>
      <c r="B366" s="377">
        <f>SUM(B368:B370)</f>
        <v>0</v>
      </c>
      <c r="C366" s="377">
        <f>SUM(C368:C370)</f>
        <v>0</v>
      </c>
      <c r="D366" s="98"/>
      <c r="E366" s="98"/>
      <c r="F366" s="98"/>
      <c r="G366" s="98"/>
      <c r="H366" s="125"/>
      <c r="I366" s="98"/>
      <c r="J366" s="98"/>
      <c r="K366" s="66"/>
    </row>
    <row r="367" spans="1:11" x14ac:dyDescent="0.25">
      <c r="A367" s="378" t="s">
        <v>219</v>
      </c>
      <c r="B367" s="379">
        <v>0</v>
      </c>
      <c r="C367" s="380">
        <v>0</v>
      </c>
      <c r="D367" s="98"/>
      <c r="E367" s="98"/>
      <c r="F367" s="98"/>
      <c r="G367" s="98"/>
      <c r="H367" s="382"/>
      <c r="I367" s="98"/>
      <c r="J367" s="98"/>
      <c r="K367" s="66"/>
    </row>
    <row r="368" spans="1:11" x14ac:dyDescent="0.25">
      <c r="A368" s="383"/>
      <c r="B368" s="379">
        <v>0</v>
      </c>
      <c r="C368" s="380">
        <v>0</v>
      </c>
      <c r="D368" s="98"/>
      <c r="E368" s="98"/>
      <c r="F368" s="98"/>
      <c r="G368" s="98"/>
      <c r="H368" s="125"/>
      <c r="I368" s="98"/>
      <c r="J368" s="98"/>
      <c r="K368" s="66"/>
    </row>
    <row r="369" spans="1:11" x14ac:dyDescent="0.25">
      <c r="A369" s="383"/>
      <c r="B369" s="379">
        <v>0</v>
      </c>
      <c r="C369" s="380">
        <v>0</v>
      </c>
      <c r="D369" s="98"/>
      <c r="E369" s="98"/>
      <c r="F369" s="98"/>
      <c r="G369" s="98"/>
      <c r="H369" s="125"/>
      <c r="I369" s="98"/>
      <c r="J369" s="98"/>
      <c r="K369" s="66"/>
    </row>
    <row r="370" spans="1:11" ht="15.75" thickBot="1" x14ac:dyDescent="0.3">
      <c r="A370" s="384"/>
      <c r="B370" s="379">
        <v>0</v>
      </c>
      <c r="C370" s="380">
        <v>0</v>
      </c>
      <c r="D370" s="98"/>
      <c r="E370" s="98"/>
      <c r="F370" s="98"/>
      <c r="G370" s="98"/>
      <c r="H370" s="125"/>
      <c r="I370" s="98"/>
      <c r="J370" s="98"/>
      <c r="K370" s="66"/>
    </row>
    <row r="371" spans="1:11" ht="15.75" thickBot="1" x14ac:dyDescent="0.3">
      <c r="A371" s="374" t="s">
        <v>419</v>
      </c>
      <c r="B371" s="375">
        <f>B372+B377</f>
        <v>0</v>
      </c>
      <c r="C371" s="375">
        <f>C372+C377</f>
        <v>71710</v>
      </c>
      <c r="D371" s="98"/>
      <c r="E371" s="98"/>
      <c r="F371" s="98"/>
      <c r="G371" s="98"/>
      <c r="H371" s="125"/>
      <c r="I371" s="98"/>
      <c r="J371" s="98"/>
      <c r="K371" s="66"/>
    </row>
    <row r="372" spans="1:11" ht="15.75" thickBot="1" x14ac:dyDescent="0.3">
      <c r="A372" s="385" t="s">
        <v>417</v>
      </c>
      <c r="B372" s="386">
        <f>SUM(B374:B376)</f>
        <v>0</v>
      </c>
      <c r="C372" s="386">
        <f>SUM(C374:C376)</f>
        <v>0</v>
      </c>
      <c r="D372" s="98"/>
      <c r="E372" s="98"/>
      <c r="F372" s="98"/>
      <c r="G372" s="98"/>
      <c r="H372" s="125"/>
      <c r="I372" s="98"/>
      <c r="J372" s="98"/>
      <c r="K372" s="66"/>
    </row>
    <row r="373" spans="1:11" ht="15.75" thickBot="1" x14ac:dyDescent="0.3">
      <c r="A373" s="742" t="s">
        <v>219</v>
      </c>
      <c r="B373" s="743"/>
      <c r="C373" s="714"/>
      <c r="D373" s="98"/>
      <c r="E373" s="98"/>
      <c r="F373" s="98"/>
      <c r="G373" s="98"/>
      <c r="H373" s="125"/>
      <c r="I373" s="98"/>
      <c r="J373" s="98"/>
      <c r="K373" s="66"/>
    </row>
    <row r="374" spans="1:11" x14ac:dyDescent="0.25">
      <c r="A374" s="383"/>
      <c r="B374" s="379">
        <v>0</v>
      </c>
      <c r="C374" s="380">
        <v>0</v>
      </c>
      <c r="D374" s="98"/>
      <c r="E374" s="98"/>
      <c r="F374" s="98"/>
      <c r="G374" s="98"/>
      <c r="H374" s="125"/>
      <c r="I374" s="98"/>
      <c r="J374" s="98"/>
      <c r="K374" s="66"/>
    </row>
    <row r="375" spans="1:11" x14ac:dyDescent="0.25">
      <c r="A375" s="383"/>
      <c r="B375" s="379">
        <v>0</v>
      </c>
      <c r="C375" s="380">
        <v>0</v>
      </c>
      <c r="D375" s="98"/>
      <c r="E375" s="98"/>
      <c r="F375" s="98"/>
      <c r="G375" s="98"/>
      <c r="H375" s="98"/>
      <c r="I375" s="98"/>
      <c r="J375" s="98"/>
      <c r="K375" s="66"/>
    </row>
    <row r="376" spans="1:11" ht="15.75" thickBot="1" x14ac:dyDescent="0.3">
      <c r="A376" s="384"/>
      <c r="B376" s="379">
        <v>0</v>
      </c>
      <c r="C376" s="380">
        <v>0</v>
      </c>
      <c r="D376" s="98"/>
      <c r="E376" s="98"/>
      <c r="F376" s="98"/>
      <c r="G376" s="98"/>
      <c r="H376" s="98"/>
      <c r="I376" s="98"/>
      <c r="J376" s="98"/>
      <c r="K376" s="66"/>
    </row>
    <row r="377" spans="1:11" ht="15.75" thickBot="1" x14ac:dyDescent="0.3">
      <c r="A377" s="387" t="s">
        <v>418</v>
      </c>
      <c r="B377" s="388">
        <f>SUM(B379:B381)</f>
        <v>0</v>
      </c>
      <c r="C377" s="388">
        <f>SUM(C379:C381)</f>
        <v>71710</v>
      </c>
      <c r="D377" s="98"/>
      <c r="E377" s="98"/>
      <c r="F377" s="98"/>
      <c r="G377" s="98"/>
      <c r="H377" s="98"/>
      <c r="I377" s="98"/>
      <c r="J377" s="98"/>
      <c r="K377" s="66"/>
    </row>
    <row r="378" spans="1:11" ht="15.75" thickBot="1" x14ac:dyDescent="0.3">
      <c r="A378" s="742" t="s">
        <v>219</v>
      </c>
      <c r="B378" s="743"/>
      <c r="C378" s="714"/>
      <c r="D378" s="98"/>
      <c r="E378" s="98"/>
      <c r="F378" s="98"/>
      <c r="G378" s="98"/>
      <c r="H378" s="98"/>
      <c r="I378" s="98"/>
      <c r="J378" s="98"/>
      <c r="K378" s="66"/>
    </row>
    <row r="379" spans="1:11" ht="30" x14ac:dyDescent="0.25">
      <c r="A379" s="389" t="s">
        <v>420</v>
      </c>
      <c r="B379" s="377">
        <v>0</v>
      </c>
      <c r="C379" s="377">
        <v>71710</v>
      </c>
      <c r="D379" s="98"/>
      <c r="E379" s="98"/>
      <c r="F379" s="98"/>
      <c r="G379" s="98"/>
      <c r="H379" s="98"/>
      <c r="I379" s="98"/>
      <c r="J379" s="98"/>
      <c r="K379" s="66"/>
    </row>
    <row r="380" spans="1:11" x14ac:dyDescent="0.25">
      <c r="A380" s="383"/>
      <c r="B380" s="379">
        <v>0</v>
      </c>
      <c r="C380" s="380">
        <v>0</v>
      </c>
      <c r="D380" s="98"/>
      <c r="E380" s="98"/>
      <c r="F380" s="98"/>
      <c r="G380" s="98"/>
      <c r="H380" s="98"/>
      <c r="I380" s="98"/>
      <c r="J380" s="98"/>
      <c r="K380" s="66"/>
    </row>
    <row r="381" spans="1:11" ht="15.75" thickBot="1" x14ac:dyDescent="0.3">
      <c r="A381" s="88"/>
      <c r="B381" s="390">
        <v>0</v>
      </c>
      <c r="C381" s="391">
        <v>0</v>
      </c>
      <c r="D381" s="98"/>
      <c r="E381" s="98"/>
      <c r="F381" s="98"/>
      <c r="G381" s="98"/>
      <c r="H381" s="98"/>
      <c r="I381" s="98"/>
      <c r="J381" s="98"/>
      <c r="K381" s="66"/>
    </row>
    <row r="382" spans="1:11" x14ac:dyDescent="0.25">
      <c r="A382" s="87"/>
      <c r="B382" s="87"/>
      <c r="C382" s="87"/>
      <c r="D382" s="98"/>
      <c r="E382" s="98"/>
      <c r="F382" s="98"/>
      <c r="G382" s="98"/>
      <c r="H382" s="98"/>
      <c r="I382" s="98"/>
      <c r="J382" s="98"/>
      <c r="K382" s="66"/>
    </row>
    <row r="383" spans="1:11" ht="32.25" customHeight="1" thickBot="1" x14ac:dyDescent="0.3">
      <c r="A383" s="601" t="s">
        <v>580</v>
      </c>
      <c r="B383" s="601"/>
      <c r="C383" s="601"/>
      <c r="D383" s="601"/>
      <c r="E383" s="601"/>
      <c r="F383" s="80"/>
      <c r="G383" s="80"/>
      <c r="H383" s="80"/>
      <c r="I383" s="80"/>
      <c r="J383" s="98"/>
      <c r="K383" s="66"/>
    </row>
    <row r="384" spans="1:11" ht="15.75" thickBot="1" x14ac:dyDescent="0.3">
      <c r="A384" s="766" t="s">
        <v>421</v>
      </c>
      <c r="B384" s="767"/>
      <c r="C384" s="768"/>
      <c r="D384" s="652"/>
      <c r="E384" s="98"/>
      <c r="F384" s="98"/>
      <c r="G384" s="98"/>
      <c r="H384" s="98"/>
      <c r="I384" s="98"/>
      <c r="J384" s="98"/>
      <c r="K384" s="66"/>
    </row>
    <row r="385" spans="1:11" ht="15.75" thickBot="1" x14ac:dyDescent="0.3">
      <c r="A385" s="756" t="s">
        <v>3</v>
      </c>
      <c r="B385" s="757"/>
      <c r="C385" s="758" t="s">
        <v>4</v>
      </c>
      <c r="D385" s="759"/>
      <c r="E385" s="98"/>
      <c r="F385" s="98"/>
      <c r="G385" s="98"/>
      <c r="H385" s="98"/>
      <c r="I385" s="98"/>
      <c r="J385" s="98"/>
      <c r="K385" s="66"/>
    </row>
    <row r="386" spans="1:11" ht="15.75" thickBot="1" x14ac:dyDescent="0.3">
      <c r="A386" s="760">
        <v>0</v>
      </c>
      <c r="B386" s="761"/>
      <c r="C386" s="762">
        <v>0</v>
      </c>
      <c r="D386" s="763"/>
      <c r="E386" s="98"/>
      <c r="F386" s="98"/>
      <c r="G386" s="98"/>
      <c r="H386" s="98"/>
      <c r="I386" s="98"/>
      <c r="J386" s="98"/>
      <c r="K386" s="66"/>
    </row>
    <row r="387" spans="1:11" x14ac:dyDescent="0.25">
      <c r="A387" s="87"/>
      <c r="B387" s="87"/>
      <c r="C387" s="87"/>
      <c r="D387" s="98"/>
      <c r="E387" s="98"/>
      <c r="F387" s="98"/>
      <c r="G387" s="98"/>
      <c r="H387" s="98"/>
      <c r="I387" s="98"/>
      <c r="J387" s="98"/>
      <c r="K387" s="66"/>
    </row>
    <row r="388" spans="1:11" ht="15.75" thickBot="1" x14ac:dyDescent="0.3">
      <c r="A388" s="621" t="s">
        <v>422</v>
      </c>
      <c r="B388" s="621"/>
      <c r="C388" s="621"/>
      <c r="D388" s="98"/>
      <c r="E388" s="98"/>
      <c r="F388" s="98"/>
      <c r="G388" s="98"/>
      <c r="H388" s="98"/>
      <c r="I388" s="98"/>
      <c r="J388" s="98"/>
      <c r="K388" s="66"/>
    </row>
    <row r="389" spans="1:11" ht="45.75" thickBot="1" x14ac:dyDescent="0.3">
      <c r="A389" s="593" t="s">
        <v>423</v>
      </c>
      <c r="B389" s="594"/>
      <c r="C389" s="594"/>
      <c r="D389" s="595"/>
      <c r="E389" s="348" t="s">
        <v>414</v>
      </c>
      <c r="F389" s="271" t="s">
        <v>424</v>
      </c>
      <c r="G389" s="392"/>
      <c r="H389" s="98"/>
      <c r="I389" s="98"/>
      <c r="J389" s="98"/>
      <c r="K389" s="66"/>
    </row>
    <row r="390" spans="1:11" ht="15.75" thickBot="1" x14ac:dyDescent="0.3">
      <c r="A390" s="665" t="s">
        <v>576</v>
      </c>
      <c r="B390" s="775"/>
      <c r="C390" s="775"/>
      <c r="D390" s="776"/>
      <c r="E390" s="375">
        <f>SUM(E391:E398)</f>
        <v>7132079.1799999997</v>
      </c>
      <c r="F390" s="375">
        <f>SUM(F391:F398)</f>
        <v>6023169.5000000009</v>
      </c>
      <c r="G390" s="393"/>
      <c r="H390" s="98"/>
      <c r="I390" s="98"/>
      <c r="J390" s="98"/>
      <c r="K390" s="66"/>
    </row>
    <row r="391" spans="1:11" x14ac:dyDescent="0.25">
      <c r="A391" s="780" t="s">
        <v>425</v>
      </c>
      <c r="B391" s="781"/>
      <c r="C391" s="781"/>
      <c r="D391" s="782"/>
      <c r="E391" s="386">
        <v>4438729.37</v>
      </c>
      <c r="F391" s="331">
        <v>3018010.84</v>
      </c>
      <c r="G391" s="231"/>
      <c r="H391" s="98"/>
      <c r="I391" s="98"/>
      <c r="J391" s="98"/>
      <c r="K391" s="66"/>
    </row>
    <row r="392" spans="1:11" x14ac:dyDescent="0.25">
      <c r="A392" s="783" t="s">
        <v>426</v>
      </c>
      <c r="B392" s="784"/>
      <c r="C392" s="784"/>
      <c r="D392" s="785"/>
      <c r="E392" s="379">
        <v>1922393.68</v>
      </c>
      <c r="F392" s="394">
        <v>1744679.4</v>
      </c>
      <c r="G392" s="231"/>
      <c r="H392" s="98"/>
      <c r="I392" s="98"/>
      <c r="J392" s="98"/>
      <c r="K392" s="66"/>
    </row>
    <row r="393" spans="1:11" x14ac:dyDescent="0.25">
      <c r="A393" s="783" t="s">
        <v>427</v>
      </c>
      <c r="B393" s="784"/>
      <c r="C393" s="784"/>
      <c r="D393" s="785"/>
      <c r="E393" s="379">
        <v>0</v>
      </c>
      <c r="F393" s="394">
        <v>389526.19</v>
      </c>
      <c r="G393" s="231"/>
      <c r="H393" s="98"/>
      <c r="I393" s="98"/>
      <c r="J393" s="98"/>
      <c r="K393" s="66"/>
    </row>
    <row r="394" spans="1:11" x14ac:dyDescent="0.25">
      <c r="A394" s="786" t="s">
        <v>428</v>
      </c>
      <c r="B394" s="787"/>
      <c r="C394" s="787"/>
      <c r="D394" s="788"/>
      <c r="E394" s="379">
        <v>0</v>
      </c>
      <c r="F394" s="380">
        <v>0</v>
      </c>
      <c r="G394" s="231"/>
      <c r="H394" s="98"/>
      <c r="I394" s="98"/>
      <c r="J394" s="98"/>
      <c r="K394" s="66"/>
    </row>
    <row r="395" spans="1:11" x14ac:dyDescent="0.25">
      <c r="A395" s="783" t="s">
        <v>429</v>
      </c>
      <c r="B395" s="784"/>
      <c r="C395" s="784"/>
      <c r="D395" s="785"/>
      <c r="E395" s="379">
        <v>0</v>
      </c>
      <c r="F395" s="380">
        <v>0</v>
      </c>
      <c r="G395" s="231"/>
      <c r="H395" s="98"/>
      <c r="I395" s="98"/>
      <c r="J395" s="98"/>
      <c r="K395" s="66"/>
    </row>
    <row r="396" spans="1:11" x14ac:dyDescent="0.25">
      <c r="A396" s="769" t="s">
        <v>430</v>
      </c>
      <c r="B396" s="770"/>
      <c r="C396" s="770"/>
      <c r="D396" s="771"/>
      <c r="E396" s="379">
        <v>0</v>
      </c>
      <c r="F396" s="380">
        <v>0</v>
      </c>
      <c r="G396" s="231"/>
      <c r="H396" s="98"/>
      <c r="I396" s="98"/>
      <c r="J396" s="98"/>
      <c r="K396" s="66"/>
    </row>
    <row r="397" spans="1:11" x14ac:dyDescent="0.25">
      <c r="A397" s="769" t="s">
        <v>431</v>
      </c>
      <c r="B397" s="770"/>
      <c r="C397" s="770"/>
      <c r="D397" s="771"/>
      <c r="E397" s="379">
        <v>200353.41</v>
      </c>
      <c r="F397" s="394">
        <v>-5668.52</v>
      </c>
      <c r="G397" s="231"/>
      <c r="H397" s="98"/>
      <c r="I397" s="98"/>
      <c r="J397" s="98"/>
      <c r="K397" s="66"/>
    </row>
    <row r="398" spans="1:11" ht="15.75" thickBot="1" x14ac:dyDescent="0.3">
      <c r="A398" s="772" t="s">
        <v>432</v>
      </c>
      <c r="B398" s="773"/>
      <c r="C398" s="773"/>
      <c r="D398" s="774"/>
      <c r="E398" s="395">
        <v>570602.72</v>
      </c>
      <c r="F398" s="396">
        <v>876621.59</v>
      </c>
      <c r="G398" s="231"/>
      <c r="H398" s="98"/>
      <c r="I398" s="98"/>
      <c r="J398" s="98"/>
      <c r="K398" s="66"/>
    </row>
    <row r="399" spans="1:11" ht="15.75" thickBot="1" x14ac:dyDescent="0.3">
      <c r="A399" s="665" t="s">
        <v>433</v>
      </c>
      <c r="B399" s="775"/>
      <c r="C399" s="775"/>
      <c r="D399" s="776"/>
      <c r="E399" s="397">
        <v>0</v>
      </c>
      <c r="F399" s="398">
        <v>596.45000000000005</v>
      </c>
      <c r="G399" s="399"/>
      <c r="H399" s="98"/>
      <c r="I399" s="98"/>
      <c r="J399" s="98"/>
      <c r="K399" s="66"/>
    </row>
    <row r="400" spans="1:11" ht="15.75" thickBot="1" x14ac:dyDescent="0.3">
      <c r="A400" s="777" t="s">
        <v>434</v>
      </c>
      <c r="B400" s="778"/>
      <c r="C400" s="778"/>
      <c r="D400" s="779"/>
      <c r="E400" s="400">
        <v>0</v>
      </c>
      <c r="F400" s="401">
        <v>0</v>
      </c>
      <c r="G400" s="399"/>
      <c r="H400" s="98"/>
      <c r="I400" s="98"/>
      <c r="J400" s="98"/>
      <c r="K400" s="66"/>
    </row>
    <row r="401" spans="1:11" ht="15.75" thickBot="1" x14ac:dyDescent="0.3">
      <c r="A401" s="777" t="s">
        <v>435</v>
      </c>
      <c r="B401" s="778"/>
      <c r="C401" s="778"/>
      <c r="D401" s="779"/>
      <c r="E401" s="397">
        <v>0</v>
      </c>
      <c r="F401" s="398">
        <v>0</v>
      </c>
      <c r="G401" s="399"/>
      <c r="H401" s="98"/>
      <c r="I401" s="98"/>
      <c r="J401" s="98"/>
      <c r="K401" s="66"/>
    </row>
    <row r="402" spans="1:11" ht="15.75" thickBot="1" x14ac:dyDescent="0.3">
      <c r="A402" s="671" t="s">
        <v>436</v>
      </c>
      <c r="B402" s="792"/>
      <c r="C402" s="792"/>
      <c r="D402" s="793"/>
      <c r="E402" s="397">
        <v>0</v>
      </c>
      <c r="F402" s="398">
        <v>0</v>
      </c>
      <c r="G402" s="399"/>
      <c r="H402" s="98"/>
      <c r="I402" s="98"/>
      <c r="J402" s="98"/>
      <c r="K402" s="66"/>
    </row>
    <row r="403" spans="1:11" ht="15.75" thickBot="1" x14ac:dyDescent="0.3">
      <c r="A403" s="671" t="s">
        <v>437</v>
      </c>
      <c r="B403" s="792"/>
      <c r="C403" s="792"/>
      <c r="D403" s="793"/>
      <c r="E403" s="375">
        <f>E404+E412+E415+E418</f>
        <v>17246443.27</v>
      </c>
      <c r="F403" s="375">
        <f>SUM(F404+F412+F415+F418)</f>
        <v>38623585.790000007</v>
      </c>
      <c r="G403" s="393"/>
      <c r="H403" s="98"/>
      <c r="I403" s="98"/>
      <c r="J403" s="98"/>
      <c r="K403" s="66"/>
    </row>
    <row r="404" spans="1:11" x14ac:dyDescent="0.25">
      <c r="A404" s="780" t="s">
        <v>438</v>
      </c>
      <c r="B404" s="781"/>
      <c r="C404" s="781"/>
      <c r="D404" s="782"/>
      <c r="E404" s="402">
        <v>16006134.529999999</v>
      </c>
      <c r="F404" s="402">
        <v>0</v>
      </c>
      <c r="G404" s="403"/>
      <c r="H404" s="98"/>
      <c r="I404" s="98"/>
      <c r="J404" s="98"/>
      <c r="K404" s="66"/>
    </row>
    <row r="405" spans="1:11" x14ac:dyDescent="0.25">
      <c r="A405" s="789" t="s">
        <v>439</v>
      </c>
      <c r="B405" s="790"/>
      <c r="C405" s="790"/>
      <c r="D405" s="791"/>
      <c r="E405" s="404">
        <v>15300288.699999999</v>
      </c>
      <c r="F405" s="405">
        <v>0</v>
      </c>
      <c r="G405" s="406"/>
      <c r="H405" s="98"/>
      <c r="I405" s="98"/>
      <c r="J405" s="98"/>
      <c r="K405" s="66"/>
    </row>
    <row r="406" spans="1:11" x14ac:dyDescent="0.25">
      <c r="A406" s="789" t="s">
        <v>440</v>
      </c>
      <c r="B406" s="790"/>
      <c r="C406" s="790"/>
      <c r="D406" s="791"/>
      <c r="E406" s="404">
        <v>668377</v>
      </c>
      <c r="F406" s="405">
        <v>0</v>
      </c>
      <c r="G406" s="406"/>
      <c r="H406" s="98"/>
      <c r="I406" s="98"/>
      <c r="J406" s="98"/>
      <c r="K406" s="66"/>
    </row>
    <row r="407" spans="1:11" x14ac:dyDescent="0.25">
      <c r="A407" s="789" t="s">
        <v>441</v>
      </c>
      <c r="B407" s="790"/>
      <c r="C407" s="790"/>
      <c r="D407" s="791"/>
      <c r="E407" s="404">
        <v>0</v>
      </c>
      <c r="F407" s="405">
        <v>0</v>
      </c>
      <c r="G407" s="406"/>
      <c r="H407" s="98"/>
      <c r="I407" s="98"/>
      <c r="J407" s="98"/>
      <c r="K407" s="66"/>
    </row>
    <row r="408" spans="1:11" x14ac:dyDescent="0.25">
      <c r="A408" s="789" t="s">
        <v>442</v>
      </c>
      <c r="B408" s="790"/>
      <c r="C408" s="790"/>
      <c r="D408" s="791"/>
      <c r="E408" s="404">
        <v>0</v>
      </c>
      <c r="F408" s="405">
        <v>0</v>
      </c>
      <c r="G408" s="406"/>
      <c r="H408" s="98"/>
      <c r="I408" s="98"/>
      <c r="J408" s="98"/>
      <c r="K408" s="66"/>
    </row>
    <row r="409" spans="1:11" x14ac:dyDescent="0.25">
      <c r="A409" s="789" t="s">
        <v>443</v>
      </c>
      <c r="B409" s="790"/>
      <c r="C409" s="790"/>
      <c r="D409" s="791"/>
      <c r="E409" s="404">
        <v>0</v>
      </c>
      <c r="F409" s="405">
        <v>0</v>
      </c>
      <c r="G409" s="406"/>
      <c r="H409" s="98"/>
      <c r="I409" s="98"/>
      <c r="J409" s="98"/>
      <c r="K409" s="66"/>
    </row>
    <row r="410" spans="1:11" x14ac:dyDescent="0.25">
      <c r="A410" s="789" t="s">
        <v>444</v>
      </c>
      <c r="B410" s="790"/>
      <c r="C410" s="790"/>
      <c r="D410" s="791"/>
      <c r="E410" s="404">
        <v>0</v>
      </c>
      <c r="F410" s="405">
        <v>0</v>
      </c>
      <c r="G410" s="406"/>
      <c r="H410" s="98"/>
      <c r="I410" s="98"/>
      <c r="J410" s="98"/>
      <c r="K410" s="66"/>
    </row>
    <row r="411" spans="1:11" x14ac:dyDescent="0.25">
      <c r="A411" s="789" t="s">
        <v>445</v>
      </c>
      <c r="B411" s="790"/>
      <c r="C411" s="790"/>
      <c r="D411" s="791"/>
      <c r="E411" s="404">
        <v>37468.83</v>
      </c>
      <c r="F411" s="405">
        <v>0</v>
      </c>
      <c r="G411" s="406"/>
      <c r="H411" s="98"/>
      <c r="I411" s="98"/>
      <c r="J411" s="98"/>
      <c r="K411" s="66"/>
    </row>
    <row r="412" spans="1:11" x14ac:dyDescent="0.25">
      <c r="A412" s="769" t="s">
        <v>446</v>
      </c>
      <c r="B412" s="770"/>
      <c r="C412" s="770"/>
      <c r="D412" s="771"/>
      <c r="E412" s="407">
        <f>SUM(E413:E414)</f>
        <v>0</v>
      </c>
      <c r="F412" s="407">
        <f>SUM(F413:F414)</f>
        <v>0</v>
      </c>
      <c r="G412" s="403"/>
      <c r="H412" s="98"/>
      <c r="I412" s="98"/>
      <c r="J412" s="98"/>
      <c r="K412" s="66"/>
    </row>
    <row r="413" spans="1:11" x14ac:dyDescent="0.25">
      <c r="A413" s="789" t="s">
        <v>447</v>
      </c>
      <c r="B413" s="790"/>
      <c r="C413" s="790"/>
      <c r="D413" s="791"/>
      <c r="E413" s="404">
        <v>0</v>
      </c>
      <c r="F413" s="405">
        <v>0</v>
      </c>
      <c r="G413" s="406"/>
      <c r="H413" s="98"/>
      <c r="I413" s="98"/>
      <c r="J413" s="98"/>
      <c r="K413" s="66"/>
    </row>
    <row r="414" spans="1:11" x14ac:dyDescent="0.25">
      <c r="A414" s="789" t="s">
        <v>448</v>
      </c>
      <c r="B414" s="790"/>
      <c r="C414" s="790"/>
      <c r="D414" s="791"/>
      <c r="E414" s="404">
        <v>0</v>
      </c>
      <c r="F414" s="405">
        <v>0</v>
      </c>
      <c r="G414" s="406"/>
      <c r="H414" s="98"/>
      <c r="I414" s="98"/>
      <c r="J414" s="98"/>
      <c r="K414" s="66"/>
    </row>
    <row r="415" spans="1:11" x14ac:dyDescent="0.25">
      <c r="A415" s="783" t="s">
        <v>449</v>
      </c>
      <c r="B415" s="784"/>
      <c r="C415" s="784"/>
      <c r="D415" s="785"/>
      <c r="E415" s="407">
        <f>SUM(E416:E417)</f>
        <v>0</v>
      </c>
      <c r="F415" s="407">
        <f>SUM(F416:F417)</f>
        <v>0</v>
      </c>
      <c r="G415" s="403"/>
      <c r="H415" s="98"/>
      <c r="I415" s="98"/>
      <c r="J415" s="98"/>
      <c r="K415" s="66"/>
    </row>
    <row r="416" spans="1:11" x14ac:dyDescent="0.25">
      <c r="A416" s="789" t="s">
        <v>450</v>
      </c>
      <c r="B416" s="790"/>
      <c r="C416" s="790"/>
      <c r="D416" s="791"/>
      <c r="E416" s="404">
        <v>0</v>
      </c>
      <c r="F416" s="405">
        <v>0</v>
      </c>
      <c r="G416" s="406"/>
      <c r="H416" s="98"/>
      <c r="I416" s="98"/>
      <c r="J416" s="98"/>
      <c r="K416" s="66"/>
    </row>
    <row r="417" spans="1:11" x14ac:dyDescent="0.25">
      <c r="A417" s="789" t="s">
        <v>451</v>
      </c>
      <c r="B417" s="790"/>
      <c r="C417" s="790"/>
      <c r="D417" s="791"/>
      <c r="E417" s="404">
        <v>0</v>
      </c>
      <c r="F417" s="405">
        <v>0</v>
      </c>
      <c r="G417" s="406"/>
      <c r="H417" s="98"/>
      <c r="I417" s="98"/>
      <c r="J417" s="98"/>
      <c r="K417" s="66"/>
    </row>
    <row r="418" spans="1:11" x14ac:dyDescent="0.25">
      <c r="A418" s="783" t="s">
        <v>452</v>
      </c>
      <c r="B418" s="784"/>
      <c r="C418" s="784"/>
      <c r="D418" s="785"/>
      <c r="E418" s="407">
        <v>1240308.74</v>
      </c>
      <c r="F418" s="407">
        <f>SUM(F419:F432)</f>
        <v>38623585.790000007</v>
      </c>
      <c r="G418" s="403"/>
      <c r="H418" s="98"/>
      <c r="I418" s="98"/>
      <c r="J418" s="98"/>
      <c r="K418" s="66"/>
    </row>
    <row r="419" spans="1:11" x14ac:dyDescent="0.25">
      <c r="A419" s="789" t="s">
        <v>453</v>
      </c>
      <c r="B419" s="790"/>
      <c r="C419" s="790"/>
      <c r="D419" s="791"/>
      <c r="E419" s="379">
        <v>0</v>
      </c>
      <c r="F419" s="380">
        <v>37286159.890000001</v>
      </c>
      <c r="G419" s="231"/>
      <c r="H419" s="98"/>
      <c r="I419" s="98"/>
      <c r="J419" s="98"/>
      <c r="K419" s="66"/>
    </row>
    <row r="420" spans="1:11" x14ac:dyDescent="0.25">
      <c r="A420" s="789" t="s">
        <v>454</v>
      </c>
      <c r="B420" s="790"/>
      <c r="C420" s="790"/>
      <c r="D420" s="791"/>
      <c r="E420" s="379">
        <v>0</v>
      </c>
      <c r="F420" s="380">
        <v>0</v>
      </c>
      <c r="G420" s="231"/>
      <c r="H420" s="98"/>
      <c r="I420" s="98"/>
      <c r="J420" s="98"/>
      <c r="K420" s="66"/>
    </row>
    <row r="421" spans="1:11" x14ac:dyDescent="0.25">
      <c r="A421" s="789" t="s">
        <v>455</v>
      </c>
      <c r="B421" s="790"/>
      <c r="C421" s="790"/>
      <c r="D421" s="791"/>
      <c r="E421" s="408">
        <v>0</v>
      </c>
      <c r="F421" s="409">
        <v>0</v>
      </c>
      <c r="G421" s="231"/>
      <c r="H421" s="98"/>
      <c r="I421" s="98"/>
      <c r="J421" s="98"/>
      <c r="K421" s="66"/>
    </row>
    <row r="422" spans="1:11" x14ac:dyDescent="0.25">
      <c r="A422" s="789" t="s">
        <v>456</v>
      </c>
      <c r="B422" s="790"/>
      <c r="C422" s="790"/>
      <c r="D422" s="791"/>
      <c r="E422" s="379">
        <v>0</v>
      </c>
      <c r="F422" s="380">
        <v>0</v>
      </c>
      <c r="G422" s="231"/>
      <c r="H422" s="98"/>
      <c r="I422" s="98"/>
      <c r="J422" s="98"/>
      <c r="K422" s="66"/>
    </row>
    <row r="423" spans="1:11" x14ac:dyDescent="0.25">
      <c r="A423" s="789" t="s">
        <v>457</v>
      </c>
      <c r="B423" s="790"/>
      <c r="C423" s="790"/>
      <c r="D423" s="791"/>
      <c r="E423" s="379">
        <v>0</v>
      </c>
      <c r="F423" s="380">
        <v>0</v>
      </c>
      <c r="G423" s="231"/>
      <c r="H423" s="98"/>
      <c r="I423" s="98"/>
      <c r="J423" s="98"/>
      <c r="K423" s="66"/>
    </row>
    <row r="424" spans="1:11" x14ac:dyDescent="0.25">
      <c r="A424" s="789" t="s">
        <v>458</v>
      </c>
      <c r="B424" s="790"/>
      <c r="C424" s="790"/>
      <c r="D424" s="791"/>
      <c r="E424" s="379">
        <v>0</v>
      </c>
      <c r="F424" s="380">
        <v>0</v>
      </c>
      <c r="G424" s="231"/>
      <c r="H424" s="98"/>
      <c r="I424" s="98"/>
      <c r="J424" s="98"/>
      <c r="K424" s="66"/>
    </row>
    <row r="425" spans="1:11" x14ac:dyDescent="0.25">
      <c r="A425" s="789" t="s">
        <v>459</v>
      </c>
      <c r="B425" s="790"/>
      <c r="C425" s="790"/>
      <c r="D425" s="791"/>
      <c r="E425" s="379">
        <v>0</v>
      </c>
      <c r="F425" s="380">
        <v>0</v>
      </c>
      <c r="G425" s="231"/>
      <c r="H425" s="98"/>
      <c r="I425" s="98"/>
      <c r="J425" s="98"/>
      <c r="K425" s="66"/>
    </row>
    <row r="426" spans="1:11" x14ac:dyDescent="0.25">
      <c r="A426" s="789" t="s">
        <v>460</v>
      </c>
      <c r="B426" s="790"/>
      <c r="C426" s="790"/>
      <c r="D426" s="791"/>
      <c r="E426" s="379">
        <v>0</v>
      </c>
      <c r="F426" s="380">
        <v>0</v>
      </c>
      <c r="G426" s="231"/>
      <c r="H426" s="98"/>
      <c r="I426" s="98"/>
      <c r="J426" s="98"/>
      <c r="K426" s="66"/>
    </row>
    <row r="427" spans="1:11" x14ac:dyDescent="0.25">
      <c r="A427" s="789" t="s">
        <v>461</v>
      </c>
      <c r="B427" s="790"/>
      <c r="C427" s="790"/>
      <c r="D427" s="791"/>
      <c r="E427" s="379">
        <v>0</v>
      </c>
      <c r="F427" s="380">
        <v>0</v>
      </c>
      <c r="G427" s="231"/>
      <c r="H427" s="98"/>
      <c r="I427" s="98"/>
      <c r="J427" s="98"/>
      <c r="K427" s="66"/>
    </row>
    <row r="428" spans="1:11" x14ac:dyDescent="0.25">
      <c r="A428" s="806" t="s">
        <v>462</v>
      </c>
      <c r="B428" s="807"/>
      <c r="C428" s="807"/>
      <c r="D428" s="808"/>
      <c r="E428" s="379">
        <v>1245935.56</v>
      </c>
      <c r="F428" s="380">
        <v>1307473.2</v>
      </c>
      <c r="G428" s="231"/>
      <c r="H428" s="98"/>
      <c r="I428" s="98"/>
      <c r="J428" s="98"/>
      <c r="K428" s="66"/>
    </row>
    <row r="429" spans="1:11" x14ac:dyDescent="0.25">
      <c r="A429" s="806" t="s">
        <v>463</v>
      </c>
      <c r="B429" s="807"/>
      <c r="C429" s="807"/>
      <c r="D429" s="808"/>
      <c r="E429" s="379">
        <v>0</v>
      </c>
      <c r="F429" s="380">
        <v>0</v>
      </c>
      <c r="G429" s="231"/>
      <c r="H429" s="98"/>
      <c r="I429" s="98"/>
      <c r="J429" s="98"/>
      <c r="K429" s="66"/>
    </row>
    <row r="430" spans="1:11" x14ac:dyDescent="0.25">
      <c r="A430" s="806" t="s">
        <v>464</v>
      </c>
      <c r="B430" s="807"/>
      <c r="C430" s="807"/>
      <c r="D430" s="808"/>
      <c r="E430" s="379">
        <v>0</v>
      </c>
      <c r="F430" s="380">
        <v>0</v>
      </c>
      <c r="G430" s="231"/>
      <c r="H430" s="98"/>
      <c r="I430" s="98"/>
      <c r="J430" s="98"/>
      <c r="K430" s="66"/>
    </row>
    <row r="431" spans="1:11" x14ac:dyDescent="0.25">
      <c r="A431" s="809" t="s">
        <v>465</v>
      </c>
      <c r="B431" s="810"/>
      <c r="C431" s="810"/>
      <c r="D431" s="811"/>
      <c r="E431" s="379">
        <v>0</v>
      </c>
      <c r="F431" s="380">
        <v>0</v>
      </c>
      <c r="G431" s="231"/>
      <c r="H431" s="98"/>
      <c r="I431" s="98"/>
      <c r="J431" s="98"/>
      <c r="K431" s="66"/>
    </row>
    <row r="432" spans="1:11" ht="15.75" thickBot="1" x14ac:dyDescent="0.3">
      <c r="A432" s="794" t="s">
        <v>466</v>
      </c>
      <c r="B432" s="795"/>
      <c r="C432" s="795"/>
      <c r="D432" s="796"/>
      <c r="E432" s="379">
        <v>-5626.82</v>
      </c>
      <c r="F432" s="380">
        <v>29952.7</v>
      </c>
      <c r="G432" s="231"/>
      <c r="H432" s="98"/>
      <c r="I432" s="98"/>
      <c r="J432" s="98"/>
      <c r="K432" s="66"/>
    </row>
    <row r="433" spans="1:11" ht="15.75" thickBot="1" x14ac:dyDescent="0.3">
      <c r="A433" s="797" t="s">
        <v>467</v>
      </c>
      <c r="B433" s="798"/>
      <c r="C433" s="798"/>
      <c r="D433" s="799"/>
      <c r="E433" s="334">
        <f>SUM(E390+E399+E400+E401+E402+E403)</f>
        <v>24378522.449999999</v>
      </c>
      <c r="F433" s="334">
        <f>SUM(F390+F399+F400+F401+F402+F403)</f>
        <v>44647351.74000001</v>
      </c>
      <c r="G433" s="393"/>
      <c r="H433" s="98"/>
      <c r="I433" s="98"/>
      <c r="J433" s="98"/>
      <c r="K433" s="66"/>
    </row>
    <row r="434" spans="1:11" x14ac:dyDescent="0.25">
      <c r="A434" s="98"/>
      <c r="B434" s="98"/>
      <c r="C434" s="98"/>
      <c r="D434" s="98"/>
      <c r="E434" s="98"/>
      <c r="F434" s="98"/>
      <c r="G434" s="98"/>
      <c r="H434" s="98"/>
      <c r="I434" s="98"/>
      <c r="J434" s="98"/>
      <c r="K434" s="66"/>
    </row>
    <row r="435" spans="1:11" ht="15.75" thickBot="1" x14ac:dyDescent="0.3">
      <c r="A435" s="561" t="s">
        <v>468</v>
      </c>
      <c r="B435" s="563"/>
      <c r="C435" s="563"/>
      <c r="D435" s="563"/>
      <c r="E435" s="98"/>
      <c r="F435" s="98"/>
      <c r="G435" s="98"/>
      <c r="H435" s="98"/>
      <c r="I435" s="98"/>
      <c r="J435" s="98"/>
      <c r="K435" s="66"/>
    </row>
    <row r="436" spans="1:11" x14ac:dyDescent="0.25">
      <c r="A436" s="800" t="s">
        <v>469</v>
      </c>
      <c r="B436" s="801"/>
      <c r="C436" s="596" t="s">
        <v>414</v>
      </c>
      <c r="D436" s="596" t="s">
        <v>424</v>
      </c>
      <c r="E436" s="98"/>
      <c r="F436" s="98"/>
      <c r="G436" s="98"/>
      <c r="H436" s="98"/>
      <c r="I436" s="98"/>
      <c r="J436" s="98"/>
      <c r="K436" s="66"/>
    </row>
    <row r="437" spans="1:11" ht="15.75" thickBot="1" x14ac:dyDescent="0.3">
      <c r="A437" s="804"/>
      <c r="B437" s="805"/>
      <c r="C437" s="802"/>
      <c r="D437" s="803"/>
      <c r="E437" s="98"/>
      <c r="F437" s="98"/>
      <c r="G437" s="98"/>
      <c r="H437" s="98"/>
      <c r="I437" s="98"/>
      <c r="J437" s="98"/>
      <c r="K437" s="66"/>
    </row>
    <row r="438" spans="1:11" x14ac:dyDescent="0.25">
      <c r="A438" s="816" t="s">
        <v>470</v>
      </c>
      <c r="B438" s="817"/>
      <c r="C438" s="386">
        <v>3629292.9</v>
      </c>
      <c r="D438" s="331">
        <v>2403610.59</v>
      </c>
      <c r="E438" s="98"/>
      <c r="F438" s="98"/>
      <c r="G438" s="98"/>
      <c r="H438" s="98"/>
      <c r="I438" s="98"/>
      <c r="J438" s="98"/>
      <c r="K438" s="66"/>
    </row>
    <row r="439" spans="1:11" x14ac:dyDescent="0.25">
      <c r="A439" s="677" t="s">
        <v>471</v>
      </c>
      <c r="B439" s="678"/>
      <c r="C439" s="379">
        <v>0</v>
      </c>
      <c r="D439" s="394">
        <v>0</v>
      </c>
      <c r="E439" s="98"/>
      <c r="F439" s="98"/>
      <c r="G439" s="98"/>
      <c r="H439" s="98"/>
      <c r="I439" s="98"/>
      <c r="J439" s="98"/>
      <c r="K439" s="66"/>
    </row>
    <row r="440" spans="1:11" x14ac:dyDescent="0.25">
      <c r="A440" s="681" t="s">
        <v>472</v>
      </c>
      <c r="B440" s="682"/>
      <c r="C440" s="379">
        <v>4519374.82</v>
      </c>
      <c r="D440" s="394">
        <v>2536273.86</v>
      </c>
      <c r="E440" s="98"/>
      <c r="F440" s="98"/>
      <c r="G440" s="98"/>
      <c r="H440" s="98"/>
      <c r="I440" s="98"/>
      <c r="J440" s="98"/>
      <c r="K440" s="66"/>
    </row>
    <row r="441" spans="1:11" x14ac:dyDescent="0.25">
      <c r="A441" s="727" t="s">
        <v>473</v>
      </c>
      <c r="B441" s="728"/>
      <c r="C441" s="379">
        <v>0</v>
      </c>
      <c r="D441" s="380">
        <v>0</v>
      </c>
      <c r="E441" s="98"/>
      <c r="F441" s="98"/>
      <c r="G441" s="98"/>
      <c r="H441" s="98"/>
      <c r="I441" s="98"/>
      <c r="J441" s="98"/>
      <c r="K441" s="66"/>
    </row>
    <row r="442" spans="1:11" x14ac:dyDescent="0.25">
      <c r="A442" s="679" t="s">
        <v>474</v>
      </c>
      <c r="B442" s="680"/>
      <c r="C442" s="379">
        <v>0</v>
      </c>
      <c r="D442" s="380">
        <v>0</v>
      </c>
      <c r="E442" s="98"/>
      <c r="F442" s="98"/>
      <c r="G442" s="98"/>
      <c r="H442" s="98"/>
      <c r="I442" s="98"/>
      <c r="J442" s="98"/>
      <c r="K442" s="66"/>
    </row>
    <row r="443" spans="1:11" x14ac:dyDescent="0.25">
      <c r="A443" s="679" t="s">
        <v>475</v>
      </c>
      <c r="B443" s="680"/>
      <c r="C443" s="379">
        <v>6402.09</v>
      </c>
      <c r="D443" s="380">
        <v>8671.65</v>
      </c>
      <c r="E443" s="98"/>
      <c r="F443" s="98"/>
      <c r="G443" s="98"/>
      <c r="H443" s="98"/>
      <c r="I443" s="98"/>
      <c r="J443" s="98"/>
      <c r="K443" s="66"/>
    </row>
    <row r="444" spans="1:11" x14ac:dyDescent="0.25">
      <c r="A444" s="679" t="s">
        <v>476</v>
      </c>
      <c r="B444" s="680"/>
      <c r="C444" s="379"/>
      <c r="D444" s="380">
        <v>0</v>
      </c>
      <c r="E444" s="98"/>
      <c r="F444" s="98"/>
      <c r="G444" s="98"/>
      <c r="H444" s="98"/>
      <c r="I444" s="98"/>
      <c r="J444" s="98"/>
      <c r="K444" s="66"/>
    </row>
    <row r="445" spans="1:11" x14ac:dyDescent="0.25">
      <c r="A445" s="679" t="s">
        <v>477</v>
      </c>
      <c r="B445" s="680"/>
      <c r="C445" s="379">
        <v>26600</v>
      </c>
      <c r="D445" s="394">
        <v>7250.85</v>
      </c>
      <c r="E445" s="98"/>
      <c r="F445" s="98"/>
      <c r="G445" s="98"/>
      <c r="H445" s="98"/>
      <c r="I445" s="98"/>
      <c r="J445" s="98"/>
      <c r="K445" s="66"/>
    </row>
    <row r="446" spans="1:11" x14ac:dyDescent="0.25">
      <c r="A446" s="727" t="s">
        <v>478</v>
      </c>
      <c r="B446" s="728"/>
      <c r="C446" s="410">
        <v>0</v>
      </c>
      <c r="D446" s="380">
        <v>0</v>
      </c>
      <c r="E446" s="98"/>
      <c r="F446" s="98"/>
      <c r="G446" s="98"/>
      <c r="H446" s="98"/>
      <c r="I446" s="98"/>
      <c r="J446" s="98"/>
      <c r="K446" s="66"/>
    </row>
    <row r="447" spans="1:11" ht="15.75" thickBot="1" x14ac:dyDescent="0.3">
      <c r="A447" s="812" t="s">
        <v>180</v>
      </c>
      <c r="B447" s="813"/>
      <c r="C447" s="411">
        <v>16404.27</v>
      </c>
      <c r="D447" s="412">
        <v>1912.8</v>
      </c>
      <c r="E447" s="98"/>
      <c r="F447" s="98"/>
      <c r="G447" s="98"/>
      <c r="H447" s="98"/>
      <c r="I447" s="98"/>
      <c r="J447" s="98"/>
      <c r="K447" s="66"/>
    </row>
    <row r="448" spans="1:11" ht="15.75" thickBot="1" x14ac:dyDescent="0.3">
      <c r="A448" s="814" t="s">
        <v>249</v>
      </c>
      <c r="B448" s="815"/>
      <c r="C448" s="90">
        <f>SUM(C438:C447)</f>
        <v>8198074.0800000001</v>
      </c>
      <c r="D448" s="90">
        <f>SUM(D438:D447)</f>
        <v>4957719.7499999991</v>
      </c>
      <c r="E448" s="98"/>
      <c r="F448" s="98"/>
      <c r="G448" s="98"/>
      <c r="H448" s="98"/>
      <c r="I448" s="98"/>
      <c r="J448" s="98"/>
      <c r="K448" s="66"/>
    </row>
    <row r="449" spans="1:11" x14ac:dyDescent="0.25">
      <c r="A449" s="98"/>
      <c r="B449" s="98"/>
      <c r="C449" s="98"/>
      <c r="D449" s="98"/>
      <c r="E449" s="98"/>
      <c r="F449" s="98"/>
      <c r="G449" s="98"/>
      <c r="H449" s="98"/>
      <c r="I449" s="98"/>
      <c r="J449" s="98"/>
      <c r="K449" s="66"/>
    </row>
    <row r="450" spans="1:11" ht="15.75" thickBot="1" x14ac:dyDescent="0.3">
      <c r="A450" s="621" t="s">
        <v>479</v>
      </c>
      <c r="B450" s="621"/>
      <c r="C450" s="621"/>
      <c r="D450" s="98"/>
      <c r="E450" s="98"/>
      <c r="F450" s="98"/>
      <c r="G450" s="98"/>
      <c r="H450" s="98"/>
      <c r="I450" s="98"/>
      <c r="J450" s="98"/>
      <c r="K450" s="66"/>
    </row>
    <row r="451" spans="1:11" ht="30.75" thickBot="1" x14ac:dyDescent="0.3">
      <c r="A451" s="827" t="s">
        <v>480</v>
      </c>
      <c r="B451" s="828"/>
      <c r="C451" s="828"/>
      <c r="D451" s="829"/>
      <c r="E451" s="348" t="s">
        <v>414</v>
      </c>
      <c r="F451" s="271" t="s">
        <v>415</v>
      </c>
      <c r="G451" s="98"/>
      <c r="H451" s="98"/>
      <c r="I451" s="98"/>
      <c r="J451" s="98"/>
      <c r="K451" s="66"/>
    </row>
    <row r="452" spans="1:11" ht="15.75" thickBot="1" x14ac:dyDescent="0.3">
      <c r="A452" s="665" t="s">
        <v>481</v>
      </c>
      <c r="B452" s="775"/>
      <c r="C452" s="775"/>
      <c r="D452" s="776"/>
      <c r="E452" s="413">
        <f>E453+E454+E455</f>
        <v>18076346.590000004</v>
      </c>
      <c r="F452" s="413">
        <f>F453+F454+F455</f>
        <v>9098341.3100000005</v>
      </c>
      <c r="G452" s="98"/>
      <c r="H452" s="98"/>
      <c r="I452" s="98"/>
      <c r="J452" s="98"/>
      <c r="K452" s="66"/>
    </row>
    <row r="453" spans="1:11" x14ac:dyDescent="0.25">
      <c r="A453" s="830" t="s">
        <v>482</v>
      </c>
      <c r="B453" s="831"/>
      <c r="C453" s="831"/>
      <c r="D453" s="832"/>
      <c r="E453" s="414">
        <f>75108.44+4421.59</f>
        <v>79530.03</v>
      </c>
      <c r="F453" s="415">
        <f>16381.76+4346.37+7660000</f>
        <v>7680728.1299999999</v>
      </c>
      <c r="G453" s="98"/>
      <c r="H453" s="98"/>
      <c r="I453" s="98"/>
      <c r="J453" s="98"/>
      <c r="K453" s="66"/>
    </row>
    <row r="454" spans="1:11" x14ac:dyDescent="0.25">
      <c r="A454" s="833" t="s">
        <v>483</v>
      </c>
      <c r="B454" s="834"/>
      <c r="C454" s="834"/>
      <c r="D454" s="835"/>
      <c r="E454" s="404">
        <v>0</v>
      </c>
      <c r="F454" s="416">
        <v>0</v>
      </c>
      <c r="G454" s="98"/>
      <c r="H454" s="98"/>
      <c r="I454" s="98"/>
      <c r="J454" s="98"/>
      <c r="K454" s="66"/>
    </row>
    <row r="455" spans="1:11" ht="15.75" thickBot="1" x14ac:dyDescent="0.3">
      <c r="A455" s="836" t="s">
        <v>484</v>
      </c>
      <c r="B455" s="837"/>
      <c r="C455" s="837"/>
      <c r="D455" s="838"/>
      <c r="E455" s="417">
        <f>3735815.56+750579+13510422</f>
        <v>17996816.560000002</v>
      </c>
      <c r="F455" s="418">
        <f>2874728.02+215740.87-280706.04-1392149.67</f>
        <v>1417613.1800000002</v>
      </c>
      <c r="G455" s="98"/>
      <c r="H455" s="98"/>
      <c r="I455" s="98"/>
      <c r="J455" s="98"/>
      <c r="K455" s="66"/>
    </row>
    <row r="456" spans="1:11" ht="15.75" thickBot="1" x14ac:dyDescent="0.3">
      <c r="A456" s="839" t="s">
        <v>485</v>
      </c>
      <c r="B456" s="840"/>
      <c r="C456" s="840"/>
      <c r="D456" s="841"/>
      <c r="E456" s="413">
        <v>0</v>
      </c>
      <c r="F456" s="419">
        <v>0</v>
      </c>
      <c r="G456" s="98"/>
      <c r="H456" s="98"/>
      <c r="I456" s="98"/>
      <c r="J456" s="98"/>
      <c r="K456" s="66"/>
    </row>
    <row r="457" spans="1:11" ht="15.75" thickBot="1" x14ac:dyDescent="0.3">
      <c r="A457" s="818" t="s">
        <v>486</v>
      </c>
      <c r="B457" s="819"/>
      <c r="C457" s="819"/>
      <c r="D457" s="820"/>
      <c r="E457" s="420">
        <f>SUM(E458:E467)</f>
        <v>15301679</v>
      </c>
      <c r="F457" s="420">
        <f>SUM(F458:F467)</f>
        <v>2167434.7400000002</v>
      </c>
      <c r="G457" s="98"/>
      <c r="H457" s="98"/>
      <c r="I457" s="98"/>
      <c r="J457" s="98"/>
      <c r="K457" s="66"/>
    </row>
    <row r="458" spans="1:11" x14ac:dyDescent="0.25">
      <c r="A458" s="821" t="s">
        <v>487</v>
      </c>
      <c r="B458" s="822"/>
      <c r="C458" s="822"/>
      <c r="D458" s="823"/>
      <c r="E458" s="421">
        <f>264992.3+4117+1027174.52</f>
        <v>1296283.82</v>
      </c>
      <c r="F458" s="422">
        <f>984262.18+86467.08+25.61</f>
        <v>1070754.8700000001</v>
      </c>
      <c r="G458" s="98"/>
      <c r="H458" s="98"/>
      <c r="I458" s="98"/>
      <c r="J458" s="98"/>
      <c r="K458" s="66"/>
    </row>
    <row r="459" spans="1:11" x14ac:dyDescent="0.25">
      <c r="A459" s="824" t="s">
        <v>488</v>
      </c>
      <c r="B459" s="825"/>
      <c r="C459" s="825"/>
      <c r="D459" s="826"/>
      <c r="E459" s="423">
        <v>0</v>
      </c>
      <c r="F459" s="424">
        <v>0</v>
      </c>
      <c r="G459" s="98"/>
      <c r="H459" s="98"/>
      <c r="I459" s="98"/>
      <c r="J459" s="98"/>
      <c r="K459" s="66"/>
    </row>
    <row r="460" spans="1:11" x14ac:dyDescent="0.25">
      <c r="A460" s="824" t="s">
        <v>489</v>
      </c>
      <c r="B460" s="825"/>
      <c r="C460" s="825"/>
      <c r="D460" s="826"/>
      <c r="E460" s="404">
        <v>645961.51</v>
      </c>
      <c r="F460" s="425">
        <v>225318.56</v>
      </c>
      <c r="G460" s="98"/>
      <c r="H460" s="98"/>
      <c r="I460" s="98"/>
      <c r="J460" s="98"/>
      <c r="K460" s="66"/>
    </row>
    <row r="461" spans="1:11" x14ac:dyDescent="0.25">
      <c r="A461" s="824" t="s">
        <v>490</v>
      </c>
      <c r="B461" s="825"/>
      <c r="C461" s="825"/>
      <c r="D461" s="826"/>
      <c r="E461" s="404">
        <v>0</v>
      </c>
      <c r="F461" s="405">
        <v>0</v>
      </c>
      <c r="G461" s="98"/>
      <c r="H461" s="98"/>
      <c r="I461" s="98"/>
      <c r="J461" s="98"/>
      <c r="K461" s="66"/>
    </row>
    <row r="462" spans="1:11" x14ac:dyDescent="0.25">
      <c r="A462" s="824" t="s">
        <v>491</v>
      </c>
      <c r="B462" s="825"/>
      <c r="C462" s="825"/>
      <c r="D462" s="826"/>
      <c r="E462" s="405">
        <v>0</v>
      </c>
      <c r="F462" s="405">
        <v>0</v>
      </c>
      <c r="G462" s="98"/>
      <c r="H462" s="98"/>
      <c r="I462" s="98"/>
      <c r="J462" s="98"/>
      <c r="K462" s="66"/>
    </row>
    <row r="463" spans="1:11" x14ac:dyDescent="0.25">
      <c r="A463" s="824" t="s">
        <v>492</v>
      </c>
      <c r="B463" s="825"/>
      <c r="C463" s="825"/>
      <c r="D463" s="826"/>
      <c r="E463" s="426">
        <v>234870.73</v>
      </c>
      <c r="F463" s="427">
        <v>280743</v>
      </c>
      <c r="G463" s="98"/>
      <c r="H463" s="98"/>
      <c r="I463" s="98"/>
      <c r="J463" s="98"/>
      <c r="K463" s="66"/>
    </row>
    <row r="464" spans="1:11" x14ac:dyDescent="0.25">
      <c r="A464" s="824" t="s">
        <v>493</v>
      </c>
      <c r="B464" s="825"/>
      <c r="C464" s="825"/>
      <c r="D464" s="826"/>
      <c r="E464" s="426">
        <v>12726275.66</v>
      </c>
      <c r="F464" s="428">
        <v>17617</v>
      </c>
      <c r="G464" s="98"/>
      <c r="H464" s="98"/>
      <c r="I464" s="98"/>
      <c r="J464" s="98"/>
      <c r="K464" s="66"/>
    </row>
    <row r="465" spans="1:11" x14ac:dyDescent="0.25">
      <c r="A465" s="833" t="s">
        <v>494</v>
      </c>
      <c r="B465" s="834"/>
      <c r="C465" s="834"/>
      <c r="D465" s="835"/>
      <c r="E465" s="404">
        <v>0</v>
      </c>
      <c r="F465" s="405">
        <v>0</v>
      </c>
      <c r="G465" s="98"/>
      <c r="H465" s="98"/>
      <c r="I465" s="98"/>
      <c r="J465" s="98"/>
      <c r="K465" s="66"/>
    </row>
    <row r="466" spans="1:11" x14ac:dyDescent="0.25">
      <c r="A466" s="833" t="s">
        <v>495</v>
      </c>
      <c r="B466" s="834"/>
      <c r="C466" s="834"/>
      <c r="D466" s="835"/>
      <c r="E466" s="429">
        <v>0</v>
      </c>
      <c r="F466" s="426">
        <v>0</v>
      </c>
      <c r="G466" s="98"/>
      <c r="H466" s="98"/>
      <c r="I466" s="98"/>
      <c r="J466" s="98"/>
      <c r="K466" s="66"/>
    </row>
    <row r="467" spans="1:11" ht="15.75" thickBot="1" x14ac:dyDescent="0.3">
      <c r="A467" s="836" t="s">
        <v>577</v>
      </c>
      <c r="B467" s="837"/>
      <c r="C467" s="837"/>
      <c r="D467" s="838"/>
      <c r="E467" s="426">
        <f>396817.36+1469.92</f>
        <v>398287.27999999997</v>
      </c>
      <c r="F467" s="426">
        <v>573001.31000000006</v>
      </c>
      <c r="G467" s="98"/>
      <c r="H467" s="98"/>
      <c r="I467" s="98"/>
      <c r="J467" s="98"/>
      <c r="K467" s="66"/>
    </row>
    <row r="468" spans="1:11" ht="15.75" thickBot="1" x14ac:dyDescent="0.3">
      <c r="A468" s="847" t="s">
        <v>249</v>
      </c>
      <c r="B468" s="848"/>
      <c r="C468" s="848"/>
      <c r="D468" s="849"/>
      <c r="E468" s="91">
        <f>SUM(E452+E456+E457)</f>
        <v>33378025.590000004</v>
      </c>
      <c r="F468" s="91">
        <f>SUM(F452+F456+F457)</f>
        <v>11265776.050000001</v>
      </c>
      <c r="G468" s="357"/>
      <c r="H468" s="98"/>
      <c r="I468" s="98"/>
      <c r="J468" s="98"/>
      <c r="K468" s="66"/>
    </row>
    <row r="469" spans="1:11" x14ac:dyDescent="0.25">
      <c r="A469" s="98"/>
      <c r="B469" s="98"/>
      <c r="C469" s="98"/>
      <c r="D469" s="98"/>
      <c r="E469" s="98"/>
      <c r="F469" s="98"/>
      <c r="G469" s="98"/>
      <c r="H469" s="98"/>
      <c r="I469" s="98"/>
      <c r="J469" s="98"/>
      <c r="K469" s="66"/>
    </row>
    <row r="470" spans="1:11" ht="15.75" thickBot="1" x14ac:dyDescent="0.3">
      <c r="A470" s="561" t="s">
        <v>496</v>
      </c>
      <c r="B470" s="563"/>
      <c r="C470" s="563"/>
      <c r="D470" s="563"/>
      <c r="E470" s="98"/>
      <c r="F470" s="98"/>
      <c r="G470" s="98"/>
      <c r="H470" s="98"/>
      <c r="I470" s="98"/>
      <c r="J470" s="98"/>
      <c r="K470" s="66"/>
    </row>
    <row r="471" spans="1:11" ht="30.75" thickBot="1" x14ac:dyDescent="0.3">
      <c r="A471" s="593" t="s">
        <v>497</v>
      </c>
      <c r="B471" s="594"/>
      <c r="C471" s="594"/>
      <c r="D471" s="595"/>
      <c r="E471" s="348" t="s">
        <v>414</v>
      </c>
      <c r="F471" s="271" t="s">
        <v>415</v>
      </c>
      <c r="G471" s="98"/>
      <c r="H471" s="98"/>
      <c r="I471" s="98"/>
      <c r="J471" s="98"/>
      <c r="K471" s="66"/>
    </row>
    <row r="472" spans="1:11" ht="15.75" thickBot="1" x14ac:dyDescent="0.3">
      <c r="A472" s="777" t="s">
        <v>498</v>
      </c>
      <c r="B472" s="778"/>
      <c r="C472" s="778"/>
      <c r="D472" s="779"/>
      <c r="E472" s="397"/>
      <c r="F472" s="397"/>
      <c r="G472" s="98"/>
      <c r="H472" s="98"/>
      <c r="I472" s="98"/>
      <c r="J472" s="98"/>
      <c r="K472" s="66"/>
    </row>
    <row r="473" spans="1:11" ht="15.75" thickBot="1" x14ac:dyDescent="0.3">
      <c r="A473" s="665" t="s">
        <v>499</v>
      </c>
      <c r="B473" s="775"/>
      <c r="C473" s="775"/>
      <c r="D473" s="776"/>
      <c r="E473" s="375">
        <f>SUM(E474+E475+E480)</f>
        <v>6995761.8599999994</v>
      </c>
      <c r="F473" s="375">
        <f>SUM(F474+F475+F480)</f>
        <v>36760299.180000007</v>
      </c>
      <c r="G473" s="98"/>
      <c r="H473" s="98"/>
      <c r="I473" s="98"/>
      <c r="J473" s="98"/>
      <c r="K473" s="66"/>
    </row>
    <row r="474" spans="1:11" x14ac:dyDescent="0.25">
      <c r="A474" s="842" t="s">
        <v>500</v>
      </c>
      <c r="B474" s="843"/>
      <c r="C474" s="843"/>
      <c r="D474" s="844"/>
      <c r="E474" s="386">
        <v>643491.04</v>
      </c>
      <c r="F474" s="386">
        <v>272437.84000000003</v>
      </c>
      <c r="G474" s="98"/>
      <c r="H474" s="98"/>
      <c r="I474" s="98"/>
      <c r="J474" s="98"/>
      <c r="K474" s="66"/>
    </row>
    <row r="475" spans="1:11" x14ac:dyDescent="0.25">
      <c r="A475" s="625" t="s">
        <v>501</v>
      </c>
      <c r="B475" s="845"/>
      <c r="C475" s="845"/>
      <c r="D475" s="846"/>
      <c r="E475" s="407">
        <v>141759.43</v>
      </c>
      <c r="F475" s="407">
        <f>SUM(F477:F479)</f>
        <v>35693541.170000002</v>
      </c>
      <c r="G475" s="98"/>
      <c r="H475" s="98"/>
      <c r="I475" s="98"/>
      <c r="J475" s="98"/>
      <c r="K475" s="66"/>
    </row>
    <row r="476" spans="1:11" x14ac:dyDescent="0.25">
      <c r="A476" s="624" t="s">
        <v>502</v>
      </c>
      <c r="B476" s="850"/>
      <c r="C476" s="850"/>
      <c r="D476" s="691"/>
      <c r="E476" s="407">
        <v>0</v>
      </c>
      <c r="F476" s="407">
        <v>0</v>
      </c>
      <c r="G476" s="98"/>
      <c r="H476" s="98"/>
      <c r="I476" s="98"/>
      <c r="J476" s="98"/>
      <c r="K476" s="66"/>
    </row>
    <row r="477" spans="1:11" x14ac:dyDescent="0.25">
      <c r="A477" s="624" t="s">
        <v>503</v>
      </c>
      <c r="B477" s="850"/>
      <c r="C477" s="850"/>
      <c r="D477" s="691"/>
      <c r="E477" s="407">
        <v>0</v>
      </c>
      <c r="F477" s="407">
        <v>0</v>
      </c>
      <c r="G477" s="98"/>
      <c r="H477" s="98"/>
      <c r="I477" s="98"/>
      <c r="J477" s="98"/>
      <c r="K477" s="66"/>
    </row>
    <row r="478" spans="1:11" x14ac:dyDescent="0.25">
      <c r="A478" s="624" t="s">
        <v>504</v>
      </c>
      <c r="B478" s="850"/>
      <c r="C478" s="850"/>
      <c r="D478" s="691"/>
      <c r="E478" s="379">
        <v>141759.43</v>
      </c>
      <c r="F478" s="408">
        <f>246691.32+35446849.85</f>
        <v>35693541.170000002</v>
      </c>
      <c r="G478" s="98"/>
      <c r="H478" s="98"/>
      <c r="I478" s="98"/>
      <c r="J478" s="98"/>
      <c r="K478" s="66"/>
    </row>
    <row r="479" spans="1:11" x14ac:dyDescent="0.25">
      <c r="A479" s="624" t="s">
        <v>505</v>
      </c>
      <c r="B479" s="850"/>
      <c r="C479" s="850"/>
      <c r="D479" s="691"/>
      <c r="E479" s="379">
        <v>0</v>
      </c>
      <c r="F479" s="379">
        <v>0</v>
      </c>
      <c r="G479" s="98"/>
      <c r="H479" s="98"/>
      <c r="I479" s="98"/>
      <c r="J479" s="98"/>
      <c r="K479" s="66"/>
    </row>
    <row r="480" spans="1:11" x14ac:dyDescent="0.25">
      <c r="A480" s="706" t="s">
        <v>506</v>
      </c>
      <c r="B480" s="863"/>
      <c r="C480" s="863"/>
      <c r="D480" s="707"/>
      <c r="E480" s="430">
        <f>SUM(E481:E485)</f>
        <v>6210511.3899999997</v>
      </c>
      <c r="F480" s="430">
        <f>SUM(F481:F485)</f>
        <v>794320.16999999993</v>
      </c>
      <c r="G480" s="98"/>
      <c r="H480" s="98"/>
      <c r="I480" s="98"/>
      <c r="J480" s="98"/>
      <c r="K480" s="66"/>
    </row>
    <row r="481" spans="1:11" x14ac:dyDescent="0.25">
      <c r="A481" s="624" t="s">
        <v>507</v>
      </c>
      <c r="B481" s="850"/>
      <c r="C481" s="850"/>
      <c r="D481" s="691"/>
      <c r="E481" s="379">
        <v>0</v>
      </c>
      <c r="F481" s="379">
        <v>0</v>
      </c>
      <c r="G481" s="98"/>
      <c r="H481" s="98"/>
      <c r="I481" s="98"/>
      <c r="J481" s="98"/>
      <c r="K481" s="66"/>
    </row>
    <row r="482" spans="1:11" x14ac:dyDescent="0.25">
      <c r="A482" s="624" t="s">
        <v>508</v>
      </c>
      <c r="B482" s="850"/>
      <c r="C482" s="850"/>
      <c r="D482" s="691"/>
      <c r="E482" s="379">
        <v>4950789.17</v>
      </c>
      <c r="F482" s="379">
        <v>299000</v>
      </c>
      <c r="G482" s="98"/>
      <c r="H482" s="98"/>
      <c r="I482" s="98"/>
      <c r="J482" s="98"/>
      <c r="K482" s="66"/>
    </row>
    <row r="483" spans="1:11" x14ac:dyDescent="0.25">
      <c r="A483" s="851" t="s">
        <v>509</v>
      </c>
      <c r="B483" s="852"/>
      <c r="C483" s="852"/>
      <c r="D483" s="853"/>
      <c r="E483" s="379">
        <v>0</v>
      </c>
      <c r="F483" s="379">
        <v>0</v>
      </c>
      <c r="G483" s="98"/>
      <c r="H483" s="98"/>
      <c r="I483" s="98"/>
      <c r="J483" s="98"/>
      <c r="K483" s="66"/>
    </row>
    <row r="484" spans="1:11" x14ac:dyDescent="0.25">
      <c r="A484" s="851" t="s">
        <v>510</v>
      </c>
      <c r="B484" s="852"/>
      <c r="C484" s="852"/>
      <c r="D484" s="853"/>
      <c r="E484" s="379">
        <v>0</v>
      </c>
      <c r="F484" s="379">
        <v>0</v>
      </c>
      <c r="G484" s="98"/>
      <c r="H484" s="98"/>
      <c r="I484" s="98"/>
      <c r="J484" s="98"/>
      <c r="K484" s="66"/>
    </row>
    <row r="485" spans="1:11" ht="15.75" thickBot="1" x14ac:dyDescent="0.3">
      <c r="A485" s="854" t="s">
        <v>578</v>
      </c>
      <c r="B485" s="855"/>
      <c r="C485" s="855"/>
      <c r="D485" s="856"/>
      <c r="E485" s="390">
        <v>1259722.22</v>
      </c>
      <c r="F485" s="390">
        <v>495320.17</v>
      </c>
      <c r="G485" s="98"/>
      <c r="H485" s="98"/>
      <c r="I485" s="98"/>
      <c r="J485" s="98"/>
      <c r="K485" s="66"/>
    </row>
    <row r="486" spans="1:11" ht="15.75" thickBot="1" x14ac:dyDescent="0.3">
      <c r="A486" s="857" t="s">
        <v>511</v>
      </c>
      <c r="B486" s="858"/>
      <c r="C486" s="858"/>
      <c r="D486" s="859"/>
      <c r="E486" s="431">
        <f>SUM(E472+E473)</f>
        <v>6995761.8599999994</v>
      </c>
      <c r="F486" s="431">
        <f>SUM(F472+F473)</f>
        <v>36760299.180000007</v>
      </c>
      <c r="G486" s="98"/>
      <c r="H486" s="98"/>
      <c r="I486" s="98"/>
      <c r="J486" s="98"/>
      <c r="K486" s="66"/>
    </row>
    <row r="487" spans="1:11" x14ac:dyDescent="0.25">
      <c r="A487" s="98"/>
      <c r="B487" s="98"/>
      <c r="C487" s="98"/>
      <c r="D487" s="98"/>
      <c r="E487" s="98"/>
      <c r="F487" s="98"/>
      <c r="G487" s="98"/>
      <c r="H487" s="98"/>
      <c r="I487" s="98"/>
      <c r="J487" s="98"/>
      <c r="K487" s="66"/>
    </row>
    <row r="488" spans="1:11" ht="15.75" thickBot="1" x14ac:dyDescent="0.3">
      <c r="A488" s="81" t="s">
        <v>512</v>
      </c>
      <c r="B488" s="79"/>
      <c r="C488" s="79"/>
      <c r="D488" s="98"/>
      <c r="E488" s="98"/>
      <c r="F488" s="98"/>
      <c r="G488" s="98"/>
      <c r="H488" s="98"/>
      <c r="I488" s="98"/>
      <c r="J488" s="98"/>
      <c r="K488" s="66"/>
    </row>
    <row r="489" spans="1:11" ht="30.75" thickBot="1" x14ac:dyDescent="0.3">
      <c r="A489" s="860" t="s">
        <v>581</v>
      </c>
      <c r="B489" s="861"/>
      <c r="C489" s="861"/>
      <c r="D489" s="862"/>
      <c r="E489" s="348" t="s">
        <v>414</v>
      </c>
      <c r="F489" s="271" t="s">
        <v>415</v>
      </c>
      <c r="G489" s="98"/>
      <c r="H489" s="98"/>
      <c r="I489" s="98"/>
      <c r="J489" s="98"/>
      <c r="K489" s="66"/>
    </row>
    <row r="490" spans="1:11" ht="15.75" thickBot="1" x14ac:dyDescent="0.3">
      <c r="A490" s="864" t="s">
        <v>513</v>
      </c>
      <c r="B490" s="865"/>
      <c r="C490" s="865"/>
      <c r="D490" s="866"/>
      <c r="E490" s="375">
        <f>SUM(E491:E492)</f>
        <v>0</v>
      </c>
      <c r="F490" s="375">
        <f>SUM(F491:F492)</f>
        <v>0</v>
      </c>
      <c r="G490" s="98"/>
      <c r="H490" s="98"/>
      <c r="I490" s="98"/>
      <c r="J490" s="98"/>
      <c r="K490" s="66"/>
    </row>
    <row r="491" spans="1:11" x14ac:dyDescent="0.25">
      <c r="A491" s="867" t="s">
        <v>514</v>
      </c>
      <c r="B491" s="868"/>
      <c r="C491" s="868"/>
      <c r="D491" s="869"/>
      <c r="E491" s="377"/>
      <c r="F491" s="432"/>
      <c r="G491" s="98"/>
      <c r="H491" s="98"/>
      <c r="I491" s="98"/>
      <c r="J491" s="98"/>
      <c r="K491" s="66"/>
    </row>
    <row r="492" spans="1:11" ht="15.75" thickBot="1" x14ac:dyDescent="0.3">
      <c r="A492" s="870" t="s">
        <v>515</v>
      </c>
      <c r="B492" s="871"/>
      <c r="C492" s="871"/>
      <c r="D492" s="872"/>
      <c r="E492" s="388"/>
      <c r="F492" s="433"/>
      <c r="G492" s="98"/>
      <c r="H492" s="98"/>
      <c r="I492" s="98"/>
      <c r="J492" s="98"/>
      <c r="K492" s="66"/>
    </row>
    <row r="493" spans="1:11" ht="15.75" thickBot="1" x14ac:dyDescent="0.3">
      <c r="A493" s="839" t="s">
        <v>516</v>
      </c>
      <c r="B493" s="840"/>
      <c r="C493" s="840"/>
      <c r="D493" s="841"/>
      <c r="E493" s="375">
        <f>SUM(E494:E495)</f>
        <v>2153881.6000000001</v>
      </c>
      <c r="F493" s="375">
        <f>SUM(F494:F495)</f>
        <v>3213786.22</v>
      </c>
      <c r="G493" s="98"/>
      <c r="H493" s="98"/>
      <c r="I493" s="98"/>
      <c r="J493" s="98"/>
      <c r="K493" s="66"/>
    </row>
    <row r="494" spans="1:11" x14ac:dyDescent="0.25">
      <c r="A494" s="830" t="s">
        <v>517</v>
      </c>
      <c r="B494" s="831"/>
      <c r="C494" s="831"/>
      <c r="D494" s="832"/>
      <c r="E494" s="386">
        <v>2153881.6000000001</v>
      </c>
      <c r="F494" s="434">
        <v>3213786.22</v>
      </c>
      <c r="G494" s="98"/>
      <c r="H494" s="98"/>
      <c r="I494" s="98"/>
      <c r="J494" s="98"/>
      <c r="K494" s="66"/>
    </row>
    <row r="495" spans="1:11" ht="15.75" thickBot="1" x14ac:dyDescent="0.3">
      <c r="A495" s="873" t="s">
        <v>518</v>
      </c>
      <c r="B495" s="874"/>
      <c r="C495" s="874"/>
      <c r="D495" s="875"/>
      <c r="E495" s="411"/>
      <c r="F495" s="412"/>
      <c r="G495" s="98"/>
      <c r="H495" s="98"/>
      <c r="I495" s="98"/>
      <c r="J495" s="98"/>
      <c r="K495" s="66"/>
    </row>
    <row r="496" spans="1:11" ht="15.75" thickBot="1" x14ac:dyDescent="0.3">
      <c r="A496" s="839" t="s">
        <v>519</v>
      </c>
      <c r="B496" s="840"/>
      <c r="C496" s="840"/>
      <c r="D496" s="841"/>
      <c r="E496" s="375">
        <f>SUM(E497:E502)</f>
        <v>605230.85</v>
      </c>
      <c r="F496" s="375">
        <f>SUM(F497:F502)</f>
        <v>3957.07</v>
      </c>
      <c r="G496" s="98"/>
      <c r="H496" s="98"/>
      <c r="I496" s="98"/>
      <c r="J496" s="98"/>
      <c r="K496" s="66"/>
    </row>
    <row r="497" spans="1:11" x14ac:dyDescent="0.25">
      <c r="A497" s="821" t="s">
        <v>520</v>
      </c>
      <c r="B497" s="822"/>
      <c r="C497" s="822"/>
      <c r="D497" s="823"/>
      <c r="E497" s="386"/>
      <c r="F497" s="434"/>
      <c r="G497" s="98"/>
      <c r="H497" s="98"/>
      <c r="I497" s="98"/>
      <c r="J497" s="98"/>
      <c r="K497" s="66"/>
    </row>
    <row r="498" spans="1:11" x14ac:dyDescent="0.25">
      <c r="A498" s="824" t="s">
        <v>521</v>
      </c>
      <c r="B498" s="825"/>
      <c r="C498" s="825"/>
      <c r="D498" s="826"/>
      <c r="E498" s="386"/>
      <c r="F498" s="434"/>
      <c r="G498" s="98"/>
      <c r="H498" s="98"/>
      <c r="I498" s="98"/>
      <c r="J498" s="98"/>
      <c r="K498" s="66"/>
    </row>
    <row r="499" spans="1:11" x14ac:dyDescent="0.25">
      <c r="A499" s="833" t="s">
        <v>522</v>
      </c>
      <c r="B499" s="834"/>
      <c r="C499" s="834"/>
      <c r="D499" s="835"/>
      <c r="E499" s="379"/>
      <c r="F499" s="380"/>
      <c r="G499" s="98"/>
      <c r="H499" s="98"/>
      <c r="I499" s="98"/>
      <c r="J499" s="98"/>
      <c r="K499" s="66"/>
    </row>
    <row r="500" spans="1:11" x14ac:dyDescent="0.25">
      <c r="A500" s="833" t="s">
        <v>523</v>
      </c>
      <c r="B500" s="834"/>
      <c r="C500" s="834"/>
      <c r="D500" s="835"/>
      <c r="E500" s="411"/>
      <c r="F500" s="412"/>
      <c r="G500" s="98"/>
      <c r="H500" s="98"/>
      <c r="I500" s="98"/>
      <c r="J500" s="98"/>
      <c r="K500" s="66"/>
    </row>
    <row r="501" spans="1:11" x14ac:dyDescent="0.25">
      <c r="A501" s="833" t="s">
        <v>524</v>
      </c>
      <c r="B501" s="834"/>
      <c r="C501" s="834"/>
      <c r="D501" s="835"/>
      <c r="E501" s="411"/>
      <c r="F501" s="412"/>
      <c r="G501" s="98"/>
      <c r="H501" s="98"/>
      <c r="I501" s="98"/>
      <c r="J501" s="98"/>
      <c r="K501" s="66"/>
    </row>
    <row r="502" spans="1:11" ht="15.75" thickBot="1" x14ac:dyDescent="0.3">
      <c r="A502" s="879" t="s">
        <v>525</v>
      </c>
      <c r="B502" s="880"/>
      <c r="C502" s="880"/>
      <c r="D502" s="881"/>
      <c r="E502" s="411">
        <v>605230.85</v>
      </c>
      <c r="F502" s="412">
        <v>3957.07</v>
      </c>
      <c r="G502" s="98"/>
      <c r="H502" s="98"/>
      <c r="I502" s="98"/>
      <c r="J502" s="98"/>
      <c r="K502" s="66"/>
    </row>
    <row r="503" spans="1:11" ht="15.75" thickBot="1" x14ac:dyDescent="0.3">
      <c r="A503" s="814" t="s">
        <v>249</v>
      </c>
      <c r="B503" s="882"/>
      <c r="C503" s="882"/>
      <c r="D503" s="815"/>
      <c r="E503" s="91">
        <f>SUM(E490+E493+E496)</f>
        <v>2759112.45</v>
      </c>
      <c r="F503" s="91">
        <f>SUM(F490+F493+F496)</f>
        <v>3217743.29</v>
      </c>
      <c r="G503" s="98"/>
      <c r="H503" s="98"/>
      <c r="I503" s="98"/>
      <c r="J503" s="98"/>
      <c r="K503" s="66"/>
    </row>
    <row r="504" spans="1:11" x14ac:dyDescent="0.25">
      <c r="A504" s="98"/>
      <c r="B504" s="98"/>
      <c r="C504" s="98"/>
      <c r="D504" s="98"/>
      <c r="E504" s="98"/>
      <c r="F504" s="98"/>
      <c r="G504" s="98"/>
      <c r="H504" s="98"/>
      <c r="I504" s="98"/>
      <c r="J504" s="98"/>
      <c r="K504" s="66"/>
    </row>
    <row r="505" spans="1:11" ht="15.75" thickBot="1" x14ac:dyDescent="0.3">
      <c r="A505" s="621" t="s">
        <v>526</v>
      </c>
      <c r="B505" s="621"/>
      <c r="C505" s="621"/>
      <c r="D505" s="98"/>
      <c r="E505" s="98"/>
      <c r="F505" s="98"/>
      <c r="G505" s="98"/>
      <c r="H505" s="98"/>
      <c r="I505" s="98"/>
      <c r="J505" s="98"/>
      <c r="K505" s="66"/>
    </row>
    <row r="506" spans="1:11" ht="30.75" thickBot="1" x14ac:dyDescent="0.3">
      <c r="A506" s="593" t="s">
        <v>582</v>
      </c>
      <c r="B506" s="594"/>
      <c r="C506" s="594"/>
      <c r="D506" s="595"/>
      <c r="E506" s="348" t="s">
        <v>414</v>
      </c>
      <c r="F506" s="271" t="s">
        <v>415</v>
      </c>
      <c r="G506" s="98"/>
      <c r="H506" s="98"/>
      <c r="I506" s="98"/>
      <c r="J506" s="98"/>
      <c r="K506" s="66"/>
    </row>
    <row r="507" spans="1:11" ht="15.75" thickBot="1" x14ac:dyDescent="0.3">
      <c r="A507" s="665" t="s">
        <v>516</v>
      </c>
      <c r="B507" s="775"/>
      <c r="C507" s="775"/>
      <c r="D507" s="776"/>
      <c r="E507" s="375">
        <f>E508+E509</f>
        <v>0</v>
      </c>
      <c r="F507" s="375">
        <f>F508+F509</f>
        <v>0</v>
      </c>
      <c r="G507" s="98"/>
      <c r="H507" s="98"/>
      <c r="I507" s="98"/>
      <c r="J507" s="98"/>
      <c r="K507" s="66"/>
    </row>
    <row r="508" spans="1:11" x14ac:dyDescent="0.25">
      <c r="A508" s="821" t="s">
        <v>527</v>
      </c>
      <c r="B508" s="822"/>
      <c r="C508" s="822"/>
      <c r="D508" s="823"/>
      <c r="E508" s="377">
        <v>0</v>
      </c>
      <c r="F508" s="432">
        <v>0</v>
      </c>
      <c r="G508" s="98"/>
      <c r="H508" s="98"/>
      <c r="I508" s="98"/>
      <c r="J508" s="98"/>
      <c r="K508" s="66"/>
    </row>
    <row r="509" spans="1:11" ht="15.75" thickBot="1" x14ac:dyDescent="0.3">
      <c r="A509" s="876" t="s">
        <v>528</v>
      </c>
      <c r="B509" s="877"/>
      <c r="C509" s="877"/>
      <c r="D509" s="878"/>
      <c r="E509" s="390">
        <v>0</v>
      </c>
      <c r="F509" s="391">
        <v>0</v>
      </c>
      <c r="G509" s="98"/>
      <c r="H509" s="98"/>
      <c r="I509" s="98"/>
      <c r="J509" s="98"/>
      <c r="K509" s="66"/>
    </row>
    <row r="510" spans="1:11" ht="15.75" thickBot="1" x14ac:dyDescent="0.3">
      <c r="A510" s="665" t="s">
        <v>529</v>
      </c>
      <c r="B510" s="775"/>
      <c r="C510" s="775"/>
      <c r="D510" s="776"/>
      <c r="E510" s="375">
        <f>SUM(E511:E518)</f>
        <v>2136182.92</v>
      </c>
      <c r="F510" s="375">
        <f>SUM(F511:F518)</f>
        <v>1868039.3</v>
      </c>
      <c r="G510" s="98"/>
      <c r="H510" s="98"/>
      <c r="I510" s="98"/>
      <c r="J510" s="98"/>
      <c r="K510" s="66"/>
    </row>
    <row r="511" spans="1:11" x14ac:dyDescent="0.25">
      <c r="A511" s="821" t="s">
        <v>530</v>
      </c>
      <c r="B511" s="822"/>
      <c r="C511" s="822"/>
      <c r="D511" s="823"/>
      <c r="E511" s="386">
        <v>0</v>
      </c>
      <c r="F511" s="386">
        <v>0</v>
      </c>
      <c r="G511" s="98"/>
      <c r="H511" s="98"/>
      <c r="I511" s="98"/>
      <c r="J511" s="98"/>
      <c r="K511" s="66"/>
    </row>
    <row r="512" spans="1:11" x14ac:dyDescent="0.25">
      <c r="A512" s="824" t="s">
        <v>531</v>
      </c>
      <c r="B512" s="825"/>
      <c r="C512" s="825"/>
      <c r="D512" s="826"/>
      <c r="E512" s="379">
        <v>0</v>
      </c>
      <c r="F512" s="379">
        <v>0</v>
      </c>
      <c r="G512" s="98"/>
      <c r="H512" s="98"/>
      <c r="I512" s="98"/>
      <c r="J512" s="98"/>
      <c r="K512" s="66"/>
    </row>
    <row r="513" spans="1:11" x14ac:dyDescent="0.25">
      <c r="A513" s="824" t="s">
        <v>532</v>
      </c>
      <c r="B513" s="825"/>
      <c r="C513" s="825"/>
      <c r="D513" s="826"/>
      <c r="E513" s="379">
        <v>0</v>
      </c>
      <c r="F513" s="379">
        <v>0</v>
      </c>
      <c r="G513" s="98"/>
      <c r="H513" s="98"/>
      <c r="I513" s="98"/>
      <c r="J513" s="98"/>
      <c r="K513" s="66"/>
    </row>
    <row r="514" spans="1:11" x14ac:dyDescent="0.25">
      <c r="A514" s="833" t="s">
        <v>533</v>
      </c>
      <c r="B514" s="834"/>
      <c r="C514" s="834"/>
      <c r="D514" s="835"/>
      <c r="E514" s="379">
        <v>0</v>
      </c>
      <c r="F514" s="379">
        <v>0</v>
      </c>
      <c r="G514" s="98"/>
      <c r="H514" s="98"/>
      <c r="I514" s="98"/>
      <c r="J514" s="98"/>
      <c r="K514" s="66"/>
    </row>
    <row r="515" spans="1:11" x14ac:dyDescent="0.25">
      <c r="A515" s="833" t="s">
        <v>534</v>
      </c>
      <c r="B515" s="834"/>
      <c r="C515" s="834"/>
      <c r="D515" s="835"/>
      <c r="E515" s="411">
        <v>310788.68</v>
      </c>
      <c r="F515" s="435">
        <v>1590800.28</v>
      </c>
      <c r="G515" s="98"/>
      <c r="H515" s="98"/>
      <c r="I515" s="98"/>
      <c r="J515" s="98"/>
      <c r="K515" s="66"/>
    </row>
    <row r="516" spans="1:11" x14ac:dyDescent="0.25">
      <c r="A516" s="833" t="s">
        <v>535</v>
      </c>
      <c r="B516" s="834"/>
      <c r="C516" s="834"/>
      <c r="D516" s="835"/>
      <c r="E516" s="411">
        <v>71350.64</v>
      </c>
      <c r="F516" s="411">
        <v>74565.820000000007</v>
      </c>
      <c r="G516" s="98"/>
      <c r="H516" s="98"/>
      <c r="I516" s="98"/>
      <c r="J516" s="98"/>
      <c r="K516" s="66"/>
    </row>
    <row r="517" spans="1:11" x14ac:dyDescent="0.25">
      <c r="A517" s="833" t="s">
        <v>536</v>
      </c>
      <c r="B517" s="834"/>
      <c r="C517" s="834"/>
      <c r="D517" s="835"/>
      <c r="E517" s="411">
        <v>720376.29</v>
      </c>
      <c r="F517" s="411">
        <v>197522.31</v>
      </c>
      <c r="G517" s="98"/>
      <c r="H517" s="98"/>
      <c r="I517" s="98"/>
      <c r="J517" s="98"/>
      <c r="K517" s="66"/>
    </row>
    <row r="518" spans="1:11" ht="15.75" thickBot="1" x14ac:dyDescent="0.3">
      <c r="A518" s="894" t="s">
        <v>295</v>
      </c>
      <c r="B518" s="895"/>
      <c r="C518" s="895"/>
      <c r="D518" s="896"/>
      <c r="E518" s="411">
        <v>1033667.31</v>
      </c>
      <c r="F518" s="411">
        <v>5150.8900000000003</v>
      </c>
      <c r="G518" s="98"/>
      <c r="H518" s="98"/>
      <c r="I518" s="98"/>
      <c r="J518" s="98"/>
      <c r="K518" s="66"/>
    </row>
    <row r="519" spans="1:11" ht="15.75" thickBot="1" x14ac:dyDescent="0.3">
      <c r="A519" s="685"/>
      <c r="B519" s="882"/>
      <c r="C519" s="882"/>
      <c r="D519" s="686"/>
      <c r="E519" s="91">
        <f>SUM(E507+E510)</f>
        <v>2136182.92</v>
      </c>
      <c r="F519" s="91">
        <f>SUM(F507+F510)</f>
        <v>1868039.3</v>
      </c>
      <c r="G519" s="98"/>
      <c r="H519" s="98"/>
      <c r="I519" s="98"/>
      <c r="J519" s="98"/>
      <c r="K519" s="66"/>
    </row>
    <row r="520" spans="1:11" x14ac:dyDescent="0.25">
      <c r="A520" s="98"/>
      <c r="B520" s="98"/>
      <c r="C520" s="98"/>
      <c r="D520" s="98"/>
      <c r="E520" s="98"/>
      <c r="F520" s="98"/>
      <c r="G520" s="98"/>
      <c r="H520" s="98"/>
      <c r="I520" s="98"/>
      <c r="J520" s="98"/>
      <c r="K520" s="66"/>
    </row>
    <row r="521" spans="1:11" ht="15.75" thickBot="1" x14ac:dyDescent="0.3">
      <c r="A521" s="897" t="s">
        <v>537</v>
      </c>
      <c r="B521" s="897"/>
      <c r="C521" s="897"/>
      <c r="D521" s="897"/>
      <c r="E521" s="897"/>
      <c r="F521" s="897"/>
      <c r="G521" s="98"/>
      <c r="H521" s="98"/>
      <c r="I521" s="98"/>
      <c r="J521" s="98"/>
      <c r="K521" s="66"/>
    </row>
    <row r="522" spans="1:11" ht="15.75" thickBot="1" x14ac:dyDescent="0.3">
      <c r="A522" s="883" t="s">
        <v>538</v>
      </c>
      <c r="B522" s="884"/>
      <c r="C522" s="887" t="s">
        <v>403</v>
      </c>
      <c r="D522" s="888"/>
      <c r="E522" s="888"/>
      <c r="F522" s="889"/>
      <c r="G522" s="98"/>
      <c r="H522" s="98"/>
      <c r="I522" s="98"/>
      <c r="J522" s="98"/>
      <c r="K522" s="66"/>
    </row>
    <row r="523" spans="1:11" ht="15.75" thickBot="1" x14ac:dyDescent="0.3">
      <c r="A523" s="885"/>
      <c r="B523" s="886"/>
      <c r="C523" s="436" t="s">
        <v>539</v>
      </c>
      <c r="D523" s="290" t="s">
        <v>540</v>
      </c>
      <c r="E523" s="437" t="s">
        <v>416</v>
      </c>
      <c r="F523" s="290" t="s">
        <v>419</v>
      </c>
      <c r="G523" s="98"/>
      <c r="H523" s="98"/>
      <c r="I523" s="98"/>
      <c r="J523" s="98"/>
      <c r="K523" s="68"/>
    </row>
    <row r="524" spans="1:11" x14ac:dyDescent="0.25">
      <c r="A524" s="890" t="s">
        <v>541</v>
      </c>
      <c r="B524" s="891"/>
      <c r="C524" s="438">
        <f>SUM(C525:C527)</f>
        <v>0</v>
      </c>
      <c r="D524" s="236">
        <f>SUM(D525:D527)</f>
        <v>0</v>
      </c>
      <c r="E524" s="439">
        <f>SUM(E525:E527)</f>
        <v>188633.36000000002</v>
      </c>
      <c r="F524" s="408">
        <f>SUM(F525:F527)</f>
        <v>0</v>
      </c>
      <c r="G524" s="98"/>
      <c r="H524" s="98"/>
      <c r="I524" s="98"/>
      <c r="J524" s="98"/>
      <c r="K524" s="68"/>
    </row>
    <row r="525" spans="1:11" x14ac:dyDescent="0.25">
      <c r="A525" s="892" t="s">
        <v>542</v>
      </c>
      <c r="B525" s="893"/>
      <c r="C525" s="438">
        <v>0</v>
      </c>
      <c r="D525" s="408">
        <v>0</v>
      </c>
      <c r="E525" s="440">
        <v>7523.88</v>
      </c>
      <c r="F525" s="408">
        <v>0</v>
      </c>
      <c r="G525" s="98"/>
      <c r="H525" s="98"/>
      <c r="I525" s="98"/>
      <c r="J525" s="98"/>
      <c r="K525" s="68"/>
    </row>
    <row r="526" spans="1:11" x14ac:dyDescent="0.25">
      <c r="A526" s="892" t="s">
        <v>543</v>
      </c>
      <c r="B526" s="893"/>
      <c r="C526" s="438">
        <v>0</v>
      </c>
      <c r="D526" s="408">
        <v>0</v>
      </c>
      <c r="E526" s="440">
        <v>181109.48</v>
      </c>
      <c r="F526" s="408">
        <v>0</v>
      </c>
      <c r="G526" s="98"/>
      <c r="H526" s="98"/>
      <c r="I526" s="98"/>
      <c r="J526" s="98"/>
      <c r="K526" s="68"/>
    </row>
    <row r="527" spans="1:11" x14ac:dyDescent="0.25">
      <c r="A527" s="892" t="s">
        <v>544</v>
      </c>
      <c r="B527" s="893"/>
      <c r="C527" s="438">
        <v>0</v>
      </c>
      <c r="D527" s="408">
        <v>0</v>
      </c>
      <c r="E527" s="441">
        <v>0</v>
      </c>
      <c r="F527" s="408">
        <v>0</v>
      </c>
      <c r="G527" s="98"/>
      <c r="H527" s="98"/>
      <c r="I527" s="98"/>
      <c r="J527" s="98"/>
      <c r="K527" s="68"/>
    </row>
    <row r="528" spans="1:11" x14ac:dyDescent="0.25">
      <c r="A528" s="900" t="s">
        <v>545</v>
      </c>
      <c r="B528" s="901"/>
      <c r="C528" s="438">
        <v>0</v>
      </c>
      <c r="D528" s="408">
        <v>0</v>
      </c>
      <c r="E528" s="442">
        <f>E529+E530</f>
        <v>105488.62</v>
      </c>
      <c r="F528" s="408">
        <v>0</v>
      </c>
      <c r="G528" s="98"/>
      <c r="H528" s="98"/>
      <c r="I528" s="98"/>
      <c r="J528" s="98"/>
      <c r="K528" s="68"/>
    </row>
    <row r="529" spans="1:11" x14ac:dyDescent="0.25">
      <c r="A529" s="900" t="s">
        <v>546</v>
      </c>
      <c r="B529" s="901"/>
      <c r="C529" s="438">
        <v>0</v>
      </c>
      <c r="D529" s="408">
        <v>0</v>
      </c>
      <c r="E529" s="443">
        <v>82046.8</v>
      </c>
      <c r="F529" s="435">
        <v>0</v>
      </c>
      <c r="G529" s="98"/>
      <c r="H529" s="98"/>
      <c r="I529" s="98"/>
      <c r="J529" s="98"/>
      <c r="K529" s="68"/>
    </row>
    <row r="530" spans="1:11" x14ac:dyDescent="0.25">
      <c r="A530" s="900" t="s">
        <v>547</v>
      </c>
      <c r="B530" s="901"/>
      <c r="C530" s="438">
        <v>0</v>
      </c>
      <c r="D530" s="408">
        <v>0</v>
      </c>
      <c r="E530" s="443">
        <v>23441.82</v>
      </c>
      <c r="F530" s="435">
        <v>0</v>
      </c>
      <c r="G530" s="98"/>
      <c r="H530" s="98"/>
      <c r="I530" s="98"/>
      <c r="J530" s="98"/>
      <c r="K530" s="68"/>
    </row>
    <row r="531" spans="1:11" ht="15.75" thickBot="1" x14ac:dyDescent="0.3">
      <c r="A531" s="902" t="s">
        <v>548</v>
      </c>
      <c r="B531" s="647"/>
      <c r="C531" s="438">
        <v>0</v>
      </c>
      <c r="D531" s="408">
        <v>0</v>
      </c>
      <c r="E531" s="444">
        <v>0</v>
      </c>
      <c r="F531" s="435">
        <v>0</v>
      </c>
      <c r="G531" s="98"/>
      <c r="H531" s="98"/>
      <c r="I531" s="98"/>
      <c r="J531" s="98"/>
      <c r="K531" s="68"/>
    </row>
    <row r="532" spans="1:11" ht="15.75" thickBot="1" x14ac:dyDescent="0.3">
      <c r="A532" s="903" t="s">
        <v>296</v>
      </c>
      <c r="B532" s="904"/>
      <c r="C532" s="445">
        <f>C524+C528+C531</f>
        <v>0</v>
      </c>
      <c r="D532" s="445">
        <f>D524+D528+D531</f>
        <v>0</v>
      </c>
      <c r="E532" s="445">
        <f>E524+E528+E531</f>
        <v>294121.98</v>
      </c>
      <c r="F532" s="446">
        <f>F524+F528+F531</f>
        <v>0</v>
      </c>
      <c r="G532" s="98"/>
      <c r="H532" s="98"/>
      <c r="I532" s="98"/>
      <c r="J532" s="98"/>
      <c r="K532" s="66"/>
    </row>
    <row r="533" spans="1:11" x14ac:dyDescent="0.25">
      <c r="A533" s="98"/>
      <c r="B533" s="98"/>
      <c r="C533" s="98"/>
      <c r="D533" s="98"/>
      <c r="E533" s="98"/>
      <c r="F533" s="98"/>
      <c r="G533" s="98"/>
      <c r="H533" s="98"/>
      <c r="I533" s="98"/>
      <c r="J533" s="98"/>
      <c r="K533" s="66"/>
    </row>
    <row r="534" spans="1:11" ht="15.75" thickBot="1" x14ac:dyDescent="0.3">
      <c r="A534" s="897" t="s">
        <v>570</v>
      </c>
      <c r="B534" s="897"/>
      <c r="C534" s="897"/>
      <c r="D534" s="897"/>
      <c r="E534" s="98"/>
      <c r="F534" s="98"/>
      <c r="G534" s="98"/>
      <c r="H534" s="98"/>
      <c r="I534" s="98"/>
      <c r="J534" s="98"/>
      <c r="K534" s="66"/>
    </row>
    <row r="535" spans="1:11" ht="60.75" thickBot="1" x14ac:dyDescent="0.3">
      <c r="A535" s="642" t="s">
        <v>197</v>
      </c>
      <c r="B535" s="643"/>
      <c r="C535" s="212" t="s">
        <v>549</v>
      </c>
      <c r="D535" s="212" t="s">
        <v>550</v>
      </c>
      <c r="E535" s="357"/>
      <c r="F535" s="98"/>
      <c r="G535" s="98"/>
      <c r="H535" s="98"/>
      <c r="I535" s="98"/>
      <c r="J535" s="98"/>
      <c r="K535" s="66"/>
    </row>
    <row r="536" spans="1:11" ht="15.75" thickBot="1" x14ac:dyDescent="0.3">
      <c r="A536" s="713" t="s">
        <v>551</v>
      </c>
      <c r="B536" s="898"/>
      <c r="C536" s="447" t="s">
        <v>552</v>
      </c>
      <c r="D536" s="448" t="s">
        <v>553</v>
      </c>
      <c r="E536" s="98"/>
      <c r="F536" s="98"/>
      <c r="G536" s="98"/>
      <c r="H536" s="98"/>
      <c r="I536" s="98"/>
      <c r="J536" s="98"/>
      <c r="K536" s="66"/>
    </row>
    <row r="537" spans="1:11" x14ac:dyDescent="0.25">
      <c r="A537" s="98"/>
      <c r="B537" s="98"/>
      <c r="C537" s="98"/>
      <c r="D537" s="98"/>
      <c r="E537" s="98"/>
      <c r="F537" s="98"/>
      <c r="G537" s="98"/>
      <c r="H537" s="98"/>
      <c r="I537" s="98"/>
      <c r="J537" s="98"/>
      <c r="K537" s="66"/>
    </row>
    <row r="538" spans="1:11" x14ac:dyDescent="0.25">
      <c r="A538" s="86" t="s">
        <v>554</v>
      </c>
      <c r="B538" s="80"/>
      <c r="C538" s="80"/>
      <c r="D538" s="80"/>
      <c r="E538" s="80"/>
      <c r="F538" s="98"/>
      <c r="G538" s="98"/>
      <c r="H538" s="98"/>
      <c r="I538" s="98"/>
      <c r="J538" s="98"/>
      <c r="K538" s="66"/>
    </row>
    <row r="539" spans="1:11" ht="15.75" thickBot="1" x14ac:dyDescent="0.3">
      <c r="A539" s="92" t="s">
        <v>555</v>
      </c>
      <c r="B539" s="92"/>
      <c r="C539" s="92"/>
      <c r="D539" s="98"/>
      <c r="E539" s="98"/>
      <c r="F539" s="98"/>
      <c r="G539" s="98"/>
      <c r="H539" s="98"/>
      <c r="I539" s="98"/>
      <c r="J539" s="98"/>
      <c r="K539" s="66"/>
    </row>
    <row r="540" spans="1:11" ht="60.75" thickBot="1" x14ac:dyDescent="0.3">
      <c r="A540" s="436" t="s">
        <v>556</v>
      </c>
      <c r="B540" s="290" t="s">
        <v>557</v>
      </c>
      <c r="C540" s="290" t="s">
        <v>311</v>
      </c>
      <c r="D540" s="213" t="s">
        <v>558</v>
      </c>
      <c r="E540" s="212" t="s">
        <v>559</v>
      </c>
      <c r="F540" s="98"/>
      <c r="G540" s="98"/>
      <c r="H540" s="98"/>
      <c r="I540" s="98"/>
      <c r="J540" s="98"/>
      <c r="K540" s="66"/>
    </row>
    <row r="541" spans="1:11" x14ac:dyDescent="0.25">
      <c r="A541" s="449" t="s">
        <v>560</v>
      </c>
      <c r="B541" s="240"/>
      <c r="C541" s="240"/>
      <c r="D541" s="450"/>
      <c r="E541" s="240"/>
      <c r="F541" s="98"/>
      <c r="G541" s="98"/>
      <c r="H541" s="98"/>
      <c r="I541" s="98"/>
      <c r="J541" s="98"/>
      <c r="K541" s="66"/>
    </row>
    <row r="542" spans="1:11" x14ac:dyDescent="0.25">
      <c r="A542" s="451" t="s">
        <v>561</v>
      </c>
      <c r="B542" s="452"/>
      <c r="C542" s="452"/>
      <c r="D542" s="453"/>
      <c r="E542" s="452"/>
      <c r="F542" s="98"/>
      <c r="G542" s="98"/>
      <c r="H542" s="98"/>
      <c r="I542" s="98"/>
      <c r="J542" s="98"/>
      <c r="K542" s="66"/>
    </row>
    <row r="543" spans="1:11" x14ac:dyDescent="0.25">
      <c r="A543" s="451" t="s">
        <v>562</v>
      </c>
      <c r="B543" s="452"/>
      <c r="C543" s="452"/>
      <c r="D543" s="453"/>
      <c r="E543" s="452"/>
      <c r="F543" s="98"/>
      <c r="G543" s="98"/>
      <c r="H543" s="98"/>
      <c r="I543" s="98"/>
      <c r="J543" s="98"/>
      <c r="K543" s="66"/>
    </row>
    <row r="544" spans="1:11" x14ac:dyDescent="0.25">
      <c r="A544" s="451" t="s">
        <v>563</v>
      </c>
      <c r="B544" s="452"/>
      <c r="C544" s="452"/>
      <c r="D544" s="453"/>
      <c r="E544" s="452"/>
      <c r="F544" s="98"/>
      <c r="G544" s="98"/>
      <c r="H544" s="98"/>
      <c r="I544" s="98"/>
      <c r="J544" s="98"/>
      <c r="K544" s="66"/>
    </row>
    <row r="545" spans="1:11" x14ac:dyDescent="0.25">
      <c r="A545" s="451" t="s">
        <v>564</v>
      </c>
      <c r="B545" s="452"/>
      <c r="C545" s="452"/>
      <c r="D545" s="453"/>
      <c r="E545" s="452"/>
      <c r="F545" s="98"/>
      <c r="G545" s="98"/>
      <c r="H545" s="98"/>
      <c r="I545" s="98"/>
      <c r="J545" s="98"/>
      <c r="K545" s="66"/>
    </row>
    <row r="546" spans="1:11" x14ac:dyDescent="0.25">
      <c r="A546" s="451" t="s">
        <v>565</v>
      </c>
      <c r="B546" s="452"/>
      <c r="C546" s="452"/>
      <c r="D546" s="453"/>
      <c r="E546" s="452"/>
      <c r="F546" s="98"/>
      <c r="G546" s="98"/>
      <c r="H546" s="98"/>
      <c r="I546" s="98"/>
      <c r="J546" s="98"/>
      <c r="K546" s="66"/>
    </row>
    <row r="547" spans="1:11" x14ac:dyDescent="0.25">
      <c r="A547" s="451" t="s">
        <v>566</v>
      </c>
      <c r="B547" s="452"/>
      <c r="C547" s="452"/>
      <c r="D547" s="453"/>
      <c r="E547" s="452"/>
      <c r="F547" s="98"/>
      <c r="G547" s="98"/>
      <c r="H547" s="98"/>
      <c r="I547" s="98"/>
      <c r="J547" s="98"/>
      <c r="K547" s="66"/>
    </row>
    <row r="548" spans="1:11" ht="15.75" thickBot="1" x14ac:dyDescent="0.3">
      <c r="A548" s="454" t="s">
        <v>567</v>
      </c>
      <c r="B548" s="455"/>
      <c r="C548" s="455"/>
      <c r="D548" s="456"/>
      <c r="E548" s="455"/>
      <c r="F548" s="98"/>
      <c r="G548" s="98"/>
      <c r="H548" s="98"/>
      <c r="I548" s="98"/>
      <c r="J548" s="98"/>
      <c r="K548" s="66"/>
    </row>
    <row r="549" spans="1:11" x14ac:dyDescent="0.25">
      <c r="A549" s="98"/>
      <c r="B549" s="98"/>
      <c r="C549" s="98"/>
      <c r="D549" s="98"/>
      <c r="E549" s="98"/>
      <c r="F549" s="98"/>
      <c r="G549" s="98"/>
      <c r="H549" s="98"/>
      <c r="I549" s="98"/>
      <c r="J549" s="98"/>
      <c r="K549" s="66"/>
    </row>
    <row r="550" spans="1:11" x14ac:dyDescent="0.25">
      <c r="A550" s="899" t="s">
        <v>568</v>
      </c>
      <c r="B550" s="899"/>
      <c r="C550" s="899"/>
      <c r="D550" s="899"/>
      <c r="E550" s="899"/>
      <c r="F550" s="98"/>
      <c r="G550" s="98"/>
      <c r="H550" s="98"/>
      <c r="I550" s="98"/>
      <c r="J550" s="98"/>
      <c r="K550" s="66"/>
    </row>
    <row r="551" spans="1:11" ht="15.75" thickBot="1" x14ac:dyDescent="0.3">
      <c r="A551" s="92" t="s">
        <v>555</v>
      </c>
      <c r="B551" s="92"/>
      <c r="C551" s="92"/>
      <c r="D551" s="98"/>
      <c r="E551" s="98"/>
      <c r="F551" s="98"/>
      <c r="G551" s="98"/>
      <c r="H551" s="98"/>
      <c r="I551" s="98"/>
      <c r="J551" s="98"/>
      <c r="K551" s="66"/>
    </row>
    <row r="552" spans="1:11" ht="60.75" thickBot="1" x14ac:dyDescent="0.3">
      <c r="A552" s="436" t="s">
        <v>556</v>
      </c>
      <c r="B552" s="290" t="s">
        <v>557</v>
      </c>
      <c r="C552" s="290" t="s">
        <v>311</v>
      </c>
      <c r="D552" s="213" t="s">
        <v>569</v>
      </c>
      <c r="E552" s="212" t="s">
        <v>559</v>
      </c>
      <c r="F552" s="98"/>
      <c r="G552" s="98"/>
      <c r="H552" s="98"/>
      <c r="I552" s="98"/>
      <c r="J552" s="98"/>
      <c r="K552" s="66"/>
    </row>
    <row r="553" spans="1:11" x14ac:dyDescent="0.25">
      <c r="A553" s="449" t="s">
        <v>560</v>
      </c>
      <c r="B553" s="240"/>
      <c r="C553" s="240"/>
      <c r="D553" s="450"/>
      <c r="E553" s="240"/>
      <c r="F553" s="98"/>
      <c r="G553" s="98"/>
      <c r="H553" s="98"/>
      <c r="I553" s="98"/>
      <c r="J553" s="98"/>
      <c r="K553" s="66"/>
    </row>
    <row r="554" spans="1:11" x14ac:dyDescent="0.25">
      <c r="A554" s="451" t="s">
        <v>561</v>
      </c>
      <c r="B554" s="452"/>
      <c r="C554" s="452"/>
      <c r="D554" s="453"/>
      <c r="E554" s="452"/>
      <c r="F554" s="98"/>
      <c r="G554" s="98"/>
      <c r="H554" s="98"/>
      <c r="I554" s="98"/>
      <c r="J554" s="98"/>
      <c r="K554" s="66"/>
    </row>
    <row r="555" spans="1:11" x14ac:dyDescent="0.25">
      <c r="A555" s="451" t="s">
        <v>562</v>
      </c>
      <c r="B555" s="452"/>
      <c r="C555" s="452"/>
      <c r="D555" s="453"/>
      <c r="E555" s="452"/>
      <c r="F555" s="98"/>
      <c r="G555" s="98"/>
      <c r="H555" s="98"/>
      <c r="I555" s="98"/>
      <c r="J555" s="98"/>
      <c r="K555" s="66"/>
    </row>
    <row r="556" spans="1:11" x14ac:dyDescent="0.25">
      <c r="A556" s="451" t="s">
        <v>563</v>
      </c>
      <c r="B556" s="452"/>
      <c r="C556" s="452"/>
      <c r="D556" s="453"/>
      <c r="E556" s="452"/>
      <c r="F556" s="98"/>
      <c r="G556" s="98"/>
      <c r="H556" s="98"/>
      <c r="I556" s="98"/>
      <c r="J556" s="98"/>
      <c r="K556" s="66"/>
    </row>
    <row r="557" spans="1:11" x14ac:dyDescent="0.25">
      <c r="A557" s="451" t="s">
        <v>564</v>
      </c>
      <c r="B557" s="452"/>
      <c r="C557" s="452"/>
      <c r="D557" s="453"/>
      <c r="E557" s="452"/>
      <c r="F557" s="98"/>
      <c r="G557" s="98"/>
      <c r="H557" s="98"/>
      <c r="I557" s="98"/>
      <c r="J557" s="98"/>
      <c r="K557" s="66"/>
    </row>
    <row r="558" spans="1:11" x14ac:dyDescent="0.25">
      <c r="A558" s="451" t="s">
        <v>565</v>
      </c>
      <c r="B558" s="452"/>
      <c r="C558" s="452"/>
      <c r="D558" s="453"/>
      <c r="E558" s="452"/>
      <c r="F558" s="98"/>
      <c r="G558" s="98"/>
      <c r="H558" s="98"/>
      <c r="I558" s="98"/>
      <c r="J558" s="98"/>
      <c r="K558" s="66"/>
    </row>
    <row r="559" spans="1:11" x14ac:dyDescent="0.25">
      <c r="A559" s="451" t="s">
        <v>566</v>
      </c>
      <c r="B559" s="452"/>
      <c r="C559" s="452"/>
      <c r="D559" s="453"/>
      <c r="E559" s="452"/>
      <c r="F559" s="98"/>
      <c r="G559" s="98"/>
      <c r="H559" s="98"/>
      <c r="I559" s="98"/>
      <c r="J559" s="98"/>
      <c r="K559" s="66"/>
    </row>
    <row r="560" spans="1:11" ht="15.75" thickBot="1" x14ac:dyDescent="0.3">
      <c r="A560" s="454" t="s">
        <v>567</v>
      </c>
      <c r="B560" s="455"/>
      <c r="C560" s="455"/>
      <c r="D560" s="456"/>
      <c r="E560" s="455"/>
      <c r="F560" s="98"/>
      <c r="G560" s="98"/>
      <c r="H560" s="98"/>
      <c r="I560" s="98"/>
      <c r="J560" s="98"/>
      <c r="K560" s="66"/>
    </row>
    <row r="561" spans="1:11" x14ac:dyDescent="0.25">
      <c r="A561" s="98"/>
      <c r="B561" s="98"/>
      <c r="C561" s="98"/>
      <c r="D561" s="98"/>
      <c r="E561" s="98"/>
      <c r="F561" s="98"/>
      <c r="G561" s="98"/>
      <c r="H561" s="98"/>
      <c r="I561" s="98"/>
      <c r="J561" s="98"/>
      <c r="K561" s="66"/>
    </row>
    <row r="562" spans="1:11" x14ac:dyDescent="0.25">
      <c r="A562" s="98"/>
      <c r="B562" s="98"/>
      <c r="C562" s="98"/>
      <c r="D562" s="98"/>
      <c r="E562" s="98"/>
      <c r="F562" s="98"/>
      <c r="G562" s="98"/>
      <c r="H562" s="98"/>
      <c r="I562" s="98"/>
      <c r="J562" s="98"/>
      <c r="K562" s="66"/>
    </row>
    <row r="563" spans="1:11" x14ac:dyDescent="0.25">
      <c r="A563" s="98"/>
      <c r="B563" s="98"/>
      <c r="C563" s="98"/>
      <c r="D563" s="98"/>
      <c r="E563" s="98"/>
      <c r="F563" s="98"/>
      <c r="G563" s="98"/>
      <c r="H563" s="98"/>
      <c r="I563" s="98"/>
      <c r="J563" s="98"/>
      <c r="K563" s="66"/>
    </row>
    <row r="564" spans="1:11" x14ac:dyDescent="0.25">
      <c r="A564" s="98"/>
      <c r="B564" s="98"/>
      <c r="C564" s="98"/>
      <c r="D564" s="98"/>
      <c r="E564" s="98"/>
      <c r="F564" s="98"/>
      <c r="G564" s="98"/>
      <c r="H564" s="98"/>
      <c r="I564" s="98"/>
      <c r="J564" s="98"/>
      <c r="K564" s="66"/>
    </row>
  </sheetData>
  <mergeCells count="451">
    <mergeCell ref="A535:B535"/>
    <mergeCell ref="A536:B536"/>
    <mergeCell ref="A550:E550"/>
    <mergeCell ref="A528:B528"/>
    <mergeCell ref="A529:B529"/>
    <mergeCell ref="A530:B530"/>
    <mergeCell ref="A531:B531"/>
    <mergeCell ref="A532:B532"/>
    <mergeCell ref="A534:D534"/>
    <mergeCell ref="A522:B523"/>
    <mergeCell ref="C522:F522"/>
    <mergeCell ref="A524:B524"/>
    <mergeCell ref="A525:B525"/>
    <mergeCell ref="A526:B526"/>
    <mergeCell ref="A527:B527"/>
    <mergeCell ref="A515:D515"/>
    <mergeCell ref="A516:D516"/>
    <mergeCell ref="A517:D517"/>
    <mergeCell ref="A518:D518"/>
    <mergeCell ref="A519:D519"/>
    <mergeCell ref="A521:F521"/>
    <mergeCell ref="A509:D509"/>
    <mergeCell ref="A510:D510"/>
    <mergeCell ref="A511:D511"/>
    <mergeCell ref="A512:D512"/>
    <mergeCell ref="A513:D513"/>
    <mergeCell ref="A514:D514"/>
    <mergeCell ref="A502:D502"/>
    <mergeCell ref="A503:D503"/>
    <mergeCell ref="A505:C505"/>
    <mergeCell ref="A506:D506"/>
    <mergeCell ref="A507:D507"/>
    <mergeCell ref="A508:D508"/>
    <mergeCell ref="A496:D496"/>
    <mergeCell ref="A497:D497"/>
    <mergeCell ref="A498:D498"/>
    <mergeCell ref="A499:D499"/>
    <mergeCell ref="A500:D500"/>
    <mergeCell ref="A501:D501"/>
    <mergeCell ref="A490:D490"/>
    <mergeCell ref="A491:D491"/>
    <mergeCell ref="A492:D492"/>
    <mergeCell ref="A493:D493"/>
    <mergeCell ref="A494:D494"/>
    <mergeCell ref="A495:D495"/>
    <mergeCell ref="A482:D482"/>
    <mergeCell ref="A483:D483"/>
    <mergeCell ref="A484:D484"/>
    <mergeCell ref="A485:D485"/>
    <mergeCell ref="A486:D486"/>
    <mergeCell ref="A489:D489"/>
    <mergeCell ref="A476:D476"/>
    <mergeCell ref="A477:D477"/>
    <mergeCell ref="A478:D478"/>
    <mergeCell ref="A479:D479"/>
    <mergeCell ref="A480:D480"/>
    <mergeCell ref="A481:D481"/>
    <mergeCell ref="A470:D470"/>
    <mergeCell ref="A471:D471"/>
    <mergeCell ref="A472:D472"/>
    <mergeCell ref="A473:D473"/>
    <mergeCell ref="A474:D474"/>
    <mergeCell ref="A475:D475"/>
    <mergeCell ref="A463:D463"/>
    <mergeCell ref="A464:D464"/>
    <mergeCell ref="A465:D465"/>
    <mergeCell ref="A466:D466"/>
    <mergeCell ref="A467:D467"/>
    <mergeCell ref="A468:D468"/>
    <mergeCell ref="A457:D457"/>
    <mergeCell ref="A458:D458"/>
    <mergeCell ref="A459:D459"/>
    <mergeCell ref="A460:D460"/>
    <mergeCell ref="A461:D461"/>
    <mergeCell ref="A462:D462"/>
    <mergeCell ref="A451:D451"/>
    <mergeCell ref="A452:D452"/>
    <mergeCell ref="A453:D453"/>
    <mergeCell ref="A454:D454"/>
    <mergeCell ref="A455:D455"/>
    <mergeCell ref="A456:D456"/>
    <mergeCell ref="A444:B444"/>
    <mergeCell ref="A445:B445"/>
    <mergeCell ref="A446:B446"/>
    <mergeCell ref="A447:B447"/>
    <mergeCell ref="A448:B448"/>
    <mergeCell ref="A450:C450"/>
    <mergeCell ref="A438:B438"/>
    <mergeCell ref="A439:B439"/>
    <mergeCell ref="A440:B440"/>
    <mergeCell ref="A441:B441"/>
    <mergeCell ref="A442:B442"/>
    <mergeCell ref="A443:B443"/>
    <mergeCell ref="A432:D432"/>
    <mergeCell ref="A433:D433"/>
    <mergeCell ref="A435:D435"/>
    <mergeCell ref="A436:B436"/>
    <mergeCell ref="C436:C437"/>
    <mergeCell ref="D436:D437"/>
    <mergeCell ref="A437:B437"/>
    <mergeCell ref="A426:D426"/>
    <mergeCell ref="A427:D427"/>
    <mergeCell ref="A428:D428"/>
    <mergeCell ref="A429:D429"/>
    <mergeCell ref="A430:D430"/>
    <mergeCell ref="A431:D431"/>
    <mergeCell ref="A420:D420"/>
    <mergeCell ref="A421:D421"/>
    <mergeCell ref="A422:D422"/>
    <mergeCell ref="A423:D423"/>
    <mergeCell ref="A424:D424"/>
    <mergeCell ref="A425:D425"/>
    <mergeCell ref="A414:D414"/>
    <mergeCell ref="A415:D415"/>
    <mergeCell ref="A416:D416"/>
    <mergeCell ref="A417:D417"/>
    <mergeCell ref="A418:D418"/>
    <mergeCell ref="A419:D419"/>
    <mergeCell ref="A408:D408"/>
    <mergeCell ref="A409:D409"/>
    <mergeCell ref="A410:D410"/>
    <mergeCell ref="A411:D411"/>
    <mergeCell ref="A412:D412"/>
    <mergeCell ref="A413:D413"/>
    <mergeCell ref="A402:D402"/>
    <mergeCell ref="A403:D403"/>
    <mergeCell ref="A404:D404"/>
    <mergeCell ref="A405:D405"/>
    <mergeCell ref="A406:D406"/>
    <mergeCell ref="A407:D407"/>
    <mergeCell ref="A396:D396"/>
    <mergeCell ref="A397:D397"/>
    <mergeCell ref="A398:D398"/>
    <mergeCell ref="A399:D399"/>
    <mergeCell ref="A400:D400"/>
    <mergeCell ref="A401:D401"/>
    <mergeCell ref="A390:D390"/>
    <mergeCell ref="A391:D391"/>
    <mergeCell ref="A392:D392"/>
    <mergeCell ref="A393:D393"/>
    <mergeCell ref="A394:D394"/>
    <mergeCell ref="A395:D395"/>
    <mergeCell ref="A385:B385"/>
    <mergeCell ref="C385:D385"/>
    <mergeCell ref="A386:B386"/>
    <mergeCell ref="C386:D386"/>
    <mergeCell ref="A388:C388"/>
    <mergeCell ref="A389:D389"/>
    <mergeCell ref="A356:B356"/>
    <mergeCell ref="A362:C362"/>
    <mergeCell ref="A373:C373"/>
    <mergeCell ref="A378:C378"/>
    <mergeCell ref="A383:E383"/>
    <mergeCell ref="A384:D384"/>
    <mergeCell ref="A350:C350"/>
    <mergeCell ref="A351:B351"/>
    <mergeCell ref="A352:B352"/>
    <mergeCell ref="A353:B353"/>
    <mergeCell ref="A354:D354"/>
    <mergeCell ref="A355:B355"/>
    <mergeCell ref="A340:B340"/>
    <mergeCell ref="A341:B341"/>
    <mergeCell ref="A342:B342"/>
    <mergeCell ref="A346:B346"/>
    <mergeCell ref="C346:D346"/>
    <mergeCell ref="A349:D349"/>
    <mergeCell ref="A334:B334"/>
    <mergeCell ref="A335:B335"/>
    <mergeCell ref="A336:B336"/>
    <mergeCell ref="A337:B337"/>
    <mergeCell ref="A338:B338"/>
    <mergeCell ref="A339:B339"/>
    <mergeCell ref="A328:C328"/>
    <mergeCell ref="A329:B329"/>
    <mergeCell ref="A330:B330"/>
    <mergeCell ref="A331:B331"/>
    <mergeCell ref="A332:B332"/>
    <mergeCell ref="A333:B333"/>
    <mergeCell ref="B325:D325"/>
    <mergeCell ref="E325:G325"/>
    <mergeCell ref="H325:J325"/>
    <mergeCell ref="B326:D326"/>
    <mergeCell ref="E326:G326"/>
    <mergeCell ref="H326:J326"/>
    <mergeCell ref="B323:D323"/>
    <mergeCell ref="E323:G323"/>
    <mergeCell ref="H323:J323"/>
    <mergeCell ref="B324:D324"/>
    <mergeCell ref="E324:G324"/>
    <mergeCell ref="H324:J324"/>
    <mergeCell ref="B321:D321"/>
    <mergeCell ref="E321:G321"/>
    <mergeCell ref="H321:J321"/>
    <mergeCell ref="B322:D322"/>
    <mergeCell ref="E322:G322"/>
    <mergeCell ref="H322:J322"/>
    <mergeCell ref="B319:D319"/>
    <mergeCell ref="E319:G319"/>
    <mergeCell ref="H319:J319"/>
    <mergeCell ref="B320:D320"/>
    <mergeCell ref="E320:G320"/>
    <mergeCell ref="H320:J320"/>
    <mergeCell ref="B318:D318"/>
    <mergeCell ref="E318:G318"/>
    <mergeCell ref="H318:J318"/>
    <mergeCell ref="E314:G314"/>
    <mergeCell ref="H314:J314"/>
    <mergeCell ref="B315:D315"/>
    <mergeCell ref="E315:G315"/>
    <mergeCell ref="H315:J315"/>
    <mergeCell ref="B316:D316"/>
    <mergeCell ref="E316:G316"/>
    <mergeCell ref="H316:J316"/>
    <mergeCell ref="A309:B309"/>
    <mergeCell ref="A310:B310"/>
    <mergeCell ref="A312:I312"/>
    <mergeCell ref="A313:A314"/>
    <mergeCell ref="B313:D313"/>
    <mergeCell ref="E313:G313"/>
    <mergeCell ref="H313:J313"/>
    <mergeCell ref="B314:D314"/>
    <mergeCell ref="B317:D317"/>
    <mergeCell ref="E317:G317"/>
    <mergeCell ref="H317:J317"/>
    <mergeCell ref="A301:B301"/>
    <mergeCell ref="A303:D303"/>
    <mergeCell ref="A304:B304"/>
    <mergeCell ref="A305:B305"/>
    <mergeCell ref="A306:B306"/>
    <mergeCell ref="A308:E308"/>
    <mergeCell ref="A295:B295"/>
    <mergeCell ref="A296:B296"/>
    <mergeCell ref="A297:B297"/>
    <mergeCell ref="A298:B298"/>
    <mergeCell ref="A299:B299"/>
    <mergeCell ref="A300:B300"/>
    <mergeCell ref="A289:B289"/>
    <mergeCell ref="A290:B290"/>
    <mergeCell ref="A291:B291"/>
    <mergeCell ref="A292:B292"/>
    <mergeCell ref="A293:B293"/>
    <mergeCell ref="A294:B294"/>
    <mergeCell ref="A282:B282"/>
    <mergeCell ref="A283:B283"/>
    <mergeCell ref="A284:B284"/>
    <mergeCell ref="A286:D286"/>
    <mergeCell ref="A287:B287"/>
    <mergeCell ref="A288:B288"/>
    <mergeCell ref="A276:B276"/>
    <mergeCell ref="A277:B277"/>
    <mergeCell ref="A278:B278"/>
    <mergeCell ref="A279:B279"/>
    <mergeCell ref="A280:B280"/>
    <mergeCell ref="A281:B281"/>
    <mergeCell ref="A270:B270"/>
    <mergeCell ref="A271:B271"/>
    <mergeCell ref="A272:B272"/>
    <mergeCell ref="A273:B273"/>
    <mergeCell ref="A274:B274"/>
    <mergeCell ref="A275:B275"/>
    <mergeCell ref="A264:B264"/>
    <mergeCell ref="A265:B265"/>
    <mergeCell ref="A266:B266"/>
    <mergeCell ref="A267:B267"/>
    <mergeCell ref="A268:B268"/>
    <mergeCell ref="A269:B269"/>
    <mergeCell ref="A261:B261"/>
    <mergeCell ref="G261:H261"/>
    <mergeCell ref="A262:B262"/>
    <mergeCell ref="G262:H262"/>
    <mergeCell ref="A263:B263"/>
    <mergeCell ref="G263:H263"/>
    <mergeCell ref="A255:B255"/>
    <mergeCell ref="A256:B256"/>
    <mergeCell ref="A257:B257"/>
    <mergeCell ref="A258:B258"/>
    <mergeCell ref="A260:C260"/>
    <mergeCell ref="A249:B249"/>
    <mergeCell ref="A250:B250"/>
    <mergeCell ref="A251:B251"/>
    <mergeCell ref="A252:B252"/>
    <mergeCell ref="A253:B253"/>
    <mergeCell ref="A254:B254"/>
    <mergeCell ref="A243:B243"/>
    <mergeCell ref="A244:B244"/>
    <mergeCell ref="A245:B245"/>
    <mergeCell ref="A246:B246"/>
    <mergeCell ref="A247:B247"/>
    <mergeCell ref="A248:B248"/>
    <mergeCell ref="A237:B237"/>
    <mergeCell ref="A238:B238"/>
    <mergeCell ref="A239:B239"/>
    <mergeCell ref="A240:B240"/>
    <mergeCell ref="A241:B241"/>
    <mergeCell ref="A242:B242"/>
    <mergeCell ref="A231:B231"/>
    <mergeCell ref="A232:B232"/>
    <mergeCell ref="A233:B233"/>
    <mergeCell ref="A234:B234"/>
    <mergeCell ref="A235:B235"/>
    <mergeCell ref="A236:B236"/>
    <mergeCell ref="A224:B224"/>
    <mergeCell ref="A225:B225"/>
    <mergeCell ref="A227:D227"/>
    <mergeCell ref="A228:B228"/>
    <mergeCell ref="A229:B229"/>
    <mergeCell ref="A230:B230"/>
    <mergeCell ref="A218:B218"/>
    <mergeCell ref="A219:B219"/>
    <mergeCell ref="A220:B220"/>
    <mergeCell ref="A221:B221"/>
    <mergeCell ref="A222:B222"/>
    <mergeCell ref="A223:B223"/>
    <mergeCell ref="B197:E197"/>
    <mergeCell ref="B205:E205"/>
    <mergeCell ref="A214:D214"/>
    <mergeCell ref="A215:B215"/>
    <mergeCell ref="A216:B216"/>
    <mergeCell ref="A217:B217"/>
    <mergeCell ref="A189:B189"/>
    <mergeCell ref="A190:B190"/>
    <mergeCell ref="A191:B191"/>
    <mergeCell ref="A192:B192"/>
    <mergeCell ref="A194:E194"/>
    <mergeCell ref="B195:C195"/>
    <mergeCell ref="D195:E195"/>
    <mergeCell ref="A182:B182"/>
    <mergeCell ref="A183:B183"/>
    <mergeCell ref="A184:B184"/>
    <mergeCell ref="A185:B185"/>
    <mergeCell ref="A186:B186"/>
    <mergeCell ref="A188:D188"/>
    <mergeCell ref="A176:B176"/>
    <mergeCell ref="A177:B177"/>
    <mergeCell ref="A178:B178"/>
    <mergeCell ref="A179:B179"/>
    <mergeCell ref="A180:B180"/>
    <mergeCell ref="A181:B181"/>
    <mergeCell ref="A169:B169"/>
    <mergeCell ref="A170:B170"/>
    <mergeCell ref="A172:C172"/>
    <mergeCell ref="A173:B173"/>
    <mergeCell ref="A174:B174"/>
    <mergeCell ref="A175:B175"/>
    <mergeCell ref="A163:B163"/>
    <mergeCell ref="A164:B164"/>
    <mergeCell ref="A165:B165"/>
    <mergeCell ref="A166:B166"/>
    <mergeCell ref="A167:B167"/>
    <mergeCell ref="A168:B168"/>
    <mergeCell ref="A157:B157"/>
    <mergeCell ref="A158:B158"/>
    <mergeCell ref="A159:B159"/>
    <mergeCell ref="A160:B160"/>
    <mergeCell ref="A161:B161"/>
    <mergeCell ref="A162:B162"/>
    <mergeCell ref="A151:B151"/>
    <mergeCell ref="A152:B152"/>
    <mergeCell ref="A153:B153"/>
    <mergeCell ref="A154:B154"/>
    <mergeCell ref="A155:B155"/>
    <mergeCell ref="A156:B156"/>
    <mergeCell ref="A145:B145"/>
    <mergeCell ref="A146:B146"/>
    <mergeCell ref="A147:B147"/>
    <mergeCell ref="A148:B148"/>
    <mergeCell ref="A149:B149"/>
    <mergeCell ref="A150:B150"/>
    <mergeCell ref="A139:B139"/>
    <mergeCell ref="A140:B140"/>
    <mergeCell ref="A141:B141"/>
    <mergeCell ref="A142:B142"/>
    <mergeCell ref="A143:B143"/>
    <mergeCell ref="A144:B144"/>
    <mergeCell ref="B132:D132"/>
    <mergeCell ref="B133:D133"/>
    <mergeCell ref="B134:D134"/>
    <mergeCell ref="B135:D135"/>
    <mergeCell ref="A136:D136"/>
    <mergeCell ref="A138:G138"/>
    <mergeCell ref="A128:I128"/>
    <mergeCell ref="A129:D130"/>
    <mergeCell ref="E129:E130"/>
    <mergeCell ref="F129:H129"/>
    <mergeCell ref="I129:I130"/>
    <mergeCell ref="B131:D131"/>
    <mergeCell ref="A114:B114"/>
    <mergeCell ref="A115:B115"/>
    <mergeCell ref="A116:B116"/>
    <mergeCell ref="A118:I118"/>
    <mergeCell ref="A120:B120"/>
    <mergeCell ref="A124:B124"/>
    <mergeCell ref="A109:B109"/>
    <mergeCell ref="A110:B110"/>
    <mergeCell ref="A111:B111"/>
    <mergeCell ref="A112:B112"/>
    <mergeCell ref="A113:B113"/>
    <mergeCell ref="A97:A98"/>
    <mergeCell ref="B97:F97"/>
    <mergeCell ref="G97:I97"/>
    <mergeCell ref="A104:C104"/>
    <mergeCell ref="A108:D108"/>
    <mergeCell ref="A65:B65"/>
    <mergeCell ref="A67:E67"/>
    <mergeCell ref="A89:C89"/>
    <mergeCell ref="A96:G96"/>
    <mergeCell ref="A59:B59"/>
    <mergeCell ref="A60:B60"/>
    <mergeCell ref="A61:B61"/>
    <mergeCell ref="A62:B62"/>
    <mergeCell ref="A63:C63"/>
    <mergeCell ref="A64:B64"/>
    <mergeCell ref="A53:B53"/>
    <mergeCell ref="A54:B54"/>
    <mergeCell ref="A55:B55"/>
    <mergeCell ref="A56:B56"/>
    <mergeCell ref="A57:B57"/>
    <mergeCell ref="A58:C58"/>
    <mergeCell ref="A47:B47"/>
    <mergeCell ref="A48:B48"/>
    <mergeCell ref="A49:C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2:I32"/>
    <mergeCell ref="A37:B37"/>
    <mergeCell ref="C37:C39"/>
    <mergeCell ref="A38:B38"/>
    <mergeCell ref="A39:B39"/>
    <mergeCell ref="A40:C40"/>
    <mergeCell ref="G5:G6"/>
    <mergeCell ref="H5:H6"/>
    <mergeCell ref="I5:I6"/>
    <mergeCell ref="A7:I7"/>
    <mergeCell ref="A17:I17"/>
    <mergeCell ref="A27:I27"/>
    <mergeCell ref="F2:J2"/>
    <mergeCell ref="A3:I3"/>
    <mergeCell ref="B4:G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2020 EXCEL</vt:lpstr>
      <vt:lpstr>RACHUNEK ZYSKÓW I STRAT</vt:lpstr>
      <vt:lpstr>ZESTAWIENIE ZMIAN W FUNDUSZU</vt:lpstr>
      <vt:lpstr>NOTY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2020</dc:title>
  <dc:creator>Jelińska Teresa</dc:creator>
  <cp:lastModifiedBy>Pogorzelska - Bąk Ewa</cp:lastModifiedBy>
  <dcterms:created xsi:type="dcterms:W3CDTF">2021-05-28T06:09:48Z</dcterms:created>
  <dcterms:modified xsi:type="dcterms:W3CDTF">2021-06-02T08:51:48Z</dcterms:modified>
</cp:coreProperties>
</file>