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zapska\AppData\Local\Microsoft\Windows\INetCache\Content.Outlook\S5WIFD9V\"/>
    </mc:Choice>
  </mc:AlternateContent>
  <bookViews>
    <workbookView xWindow="0" yWindow="0" windowWidth="28800" windowHeight="11700"/>
  </bookViews>
  <sheets>
    <sheet name="II.Dodatk_inf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B11" i="1"/>
  <c r="B10" i="1" s="1"/>
  <c r="C11" i="1"/>
  <c r="C10" i="1" s="1"/>
  <c r="D11" i="1"/>
  <c r="D10" i="1" s="1"/>
  <c r="E11" i="1"/>
  <c r="E10" i="1" s="1"/>
  <c r="F11" i="1"/>
  <c r="F10" i="1" s="1"/>
  <c r="G11" i="1"/>
  <c r="G10" i="1" s="1"/>
  <c r="H11" i="1"/>
  <c r="H10" i="1" s="1"/>
  <c r="I11" i="1"/>
  <c r="I10" i="1" s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5" i="1"/>
  <c r="B14" i="1" s="1"/>
  <c r="C15" i="1"/>
  <c r="C14" i="1" s="1"/>
  <c r="D15" i="1"/>
  <c r="D14" i="1" s="1"/>
  <c r="E15" i="1"/>
  <c r="E14" i="1" s="1"/>
  <c r="F15" i="1"/>
  <c r="F14" i="1" s="1"/>
  <c r="G15" i="1"/>
  <c r="G14" i="1" s="1"/>
  <c r="H15" i="1"/>
  <c r="H14" i="1" s="1"/>
  <c r="I15" i="1"/>
  <c r="I14" i="1" s="1"/>
  <c r="B16" i="1"/>
  <c r="C16" i="1"/>
  <c r="D16" i="1"/>
  <c r="E16" i="1"/>
  <c r="F16" i="1"/>
  <c r="G16" i="1"/>
  <c r="H16" i="1"/>
  <c r="I16" i="1"/>
  <c r="B19" i="1"/>
  <c r="C19" i="1"/>
  <c r="D19" i="1"/>
  <c r="E19" i="1"/>
  <c r="F19" i="1"/>
  <c r="G19" i="1"/>
  <c r="H19" i="1"/>
  <c r="I19" i="1"/>
  <c r="B21" i="1"/>
  <c r="B20" i="1" s="1"/>
  <c r="C21" i="1"/>
  <c r="C20" i="1" s="1"/>
  <c r="D21" i="1"/>
  <c r="D20" i="1" s="1"/>
  <c r="E21" i="1"/>
  <c r="E20" i="1" s="1"/>
  <c r="F21" i="1"/>
  <c r="F20" i="1" s="1"/>
  <c r="G21" i="1"/>
  <c r="G20" i="1" s="1"/>
  <c r="H21" i="1"/>
  <c r="H20" i="1" s="1"/>
  <c r="I21" i="1"/>
  <c r="I20" i="1" s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5" i="1"/>
  <c r="B24" i="1" s="1"/>
  <c r="C25" i="1"/>
  <c r="C24" i="1" s="1"/>
  <c r="D25" i="1"/>
  <c r="D24" i="1" s="1"/>
  <c r="E25" i="1"/>
  <c r="E24" i="1" s="1"/>
  <c r="F25" i="1"/>
  <c r="F24" i="1" s="1"/>
  <c r="G25" i="1"/>
  <c r="G24" i="1" s="1"/>
  <c r="H25" i="1"/>
  <c r="H24" i="1" s="1"/>
  <c r="I25" i="1"/>
  <c r="I24" i="1" s="1"/>
  <c r="B26" i="1"/>
  <c r="C26" i="1"/>
  <c r="D26" i="1"/>
  <c r="E26" i="1"/>
  <c r="F26" i="1"/>
  <c r="G26" i="1"/>
  <c r="H26" i="1"/>
  <c r="I26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4" i="1"/>
  <c r="C34" i="1"/>
  <c r="D34" i="1"/>
  <c r="E34" i="1"/>
  <c r="F34" i="1"/>
  <c r="G34" i="1"/>
  <c r="H34" i="1"/>
  <c r="I34" i="1"/>
  <c r="C45" i="1"/>
  <c r="C47" i="1"/>
  <c r="C48" i="1"/>
  <c r="C46" i="1" s="1"/>
  <c r="C52" i="1" s="1"/>
  <c r="C50" i="1"/>
  <c r="C49" i="1" s="1"/>
  <c r="C51" i="1"/>
  <c r="C54" i="1"/>
  <c r="C56" i="1"/>
  <c r="C57" i="1"/>
  <c r="C55" i="1" s="1"/>
  <c r="C61" i="1" s="1"/>
  <c r="C59" i="1"/>
  <c r="C58" i="1" s="1"/>
  <c r="C60" i="1"/>
  <c r="C63" i="1"/>
  <c r="C64" i="1"/>
  <c r="C65" i="1"/>
  <c r="C66" i="1"/>
  <c r="C68" i="1"/>
  <c r="B80" i="1"/>
  <c r="C80" i="1"/>
  <c r="D80" i="1"/>
  <c r="E80" i="1"/>
  <c r="B82" i="1"/>
  <c r="B81" i="1" s="1"/>
  <c r="C82" i="1"/>
  <c r="C81" i="1" s="1"/>
  <c r="D82" i="1"/>
  <c r="D81" i="1" s="1"/>
  <c r="E82" i="1"/>
  <c r="E81" i="1" s="1"/>
  <c r="B83" i="1"/>
  <c r="C83" i="1"/>
  <c r="D83" i="1"/>
  <c r="E83" i="1"/>
  <c r="B85" i="1"/>
  <c r="B84" i="1" s="1"/>
  <c r="C85" i="1"/>
  <c r="C84" i="1" s="1"/>
  <c r="D85" i="1"/>
  <c r="D84" i="1" s="1"/>
  <c r="E85" i="1"/>
  <c r="E84" i="1" s="1"/>
  <c r="B86" i="1"/>
  <c r="C86" i="1"/>
  <c r="D86" i="1"/>
  <c r="E86" i="1"/>
  <c r="B87" i="1"/>
  <c r="C87" i="1"/>
  <c r="D87" i="1"/>
  <c r="E87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5" i="1"/>
  <c r="C95" i="1"/>
  <c r="D95" i="1"/>
  <c r="E95" i="1"/>
  <c r="B111" i="1"/>
  <c r="C111" i="1"/>
  <c r="D111" i="1"/>
  <c r="E111" i="1"/>
  <c r="F111" i="1"/>
  <c r="G111" i="1"/>
  <c r="H111" i="1"/>
  <c r="I111" i="1"/>
  <c r="B112" i="1"/>
  <c r="C112" i="1"/>
  <c r="D112" i="1"/>
  <c r="E112" i="1"/>
  <c r="F112" i="1"/>
  <c r="G112" i="1"/>
  <c r="H112" i="1"/>
  <c r="I112" i="1"/>
  <c r="B113" i="1"/>
  <c r="C113" i="1"/>
  <c r="D113" i="1"/>
  <c r="E113" i="1"/>
  <c r="F113" i="1"/>
  <c r="G113" i="1"/>
  <c r="H113" i="1"/>
  <c r="I113" i="1"/>
  <c r="B114" i="1"/>
  <c r="C114" i="1"/>
  <c r="D114" i="1"/>
  <c r="E114" i="1"/>
  <c r="F114" i="1"/>
  <c r="G114" i="1"/>
  <c r="H114" i="1"/>
  <c r="I114" i="1"/>
  <c r="B120" i="1"/>
  <c r="C120" i="1"/>
  <c r="C131" i="1"/>
  <c r="C129" i="1" s="1"/>
  <c r="D131" i="1"/>
  <c r="D129" i="1" s="1"/>
  <c r="C132" i="1"/>
  <c r="D132" i="1"/>
  <c r="C133" i="1"/>
  <c r="D133" i="1"/>
  <c r="C134" i="1"/>
  <c r="D134" i="1"/>
  <c r="C135" i="1"/>
  <c r="D135" i="1"/>
  <c r="C144" i="1"/>
  <c r="D144" i="1"/>
  <c r="E144" i="1"/>
  <c r="F144" i="1"/>
  <c r="G144" i="1"/>
  <c r="H144" i="1"/>
  <c r="I144" i="1"/>
  <c r="C145" i="1"/>
  <c r="D145" i="1"/>
  <c r="E145" i="1"/>
  <c r="F145" i="1"/>
  <c r="G145" i="1"/>
  <c r="H145" i="1"/>
  <c r="I145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D149" i="1"/>
  <c r="E149" i="1"/>
  <c r="F149" i="1"/>
  <c r="G149" i="1"/>
  <c r="H149" i="1"/>
  <c r="I149" i="1"/>
  <c r="C150" i="1"/>
  <c r="D150" i="1"/>
  <c r="E150" i="1"/>
  <c r="F150" i="1"/>
  <c r="G150" i="1"/>
  <c r="H150" i="1"/>
  <c r="I150" i="1"/>
  <c r="C151" i="1"/>
  <c r="D151" i="1"/>
  <c r="E151" i="1"/>
  <c r="F151" i="1"/>
  <c r="G151" i="1"/>
  <c r="H151" i="1"/>
  <c r="I151" i="1"/>
  <c r="C152" i="1"/>
  <c r="D152" i="1"/>
  <c r="E152" i="1"/>
  <c r="F152" i="1"/>
  <c r="G152" i="1"/>
  <c r="H152" i="1"/>
  <c r="I15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C157" i="1"/>
  <c r="D157" i="1"/>
  <c r="E157" i="1"/>
  <c r="F157" i="1"/>
  <c r="G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C163" i="1"/>
  <c r="D163" i="1"/>
  <c r="E163" i="1"/>
  <c r="F163" i="1"/>
  <c r="G163" i="1"/>
  <c r="H163" i="1"/>
  <c r="I163" i="1"/>
  <c r="C164" i="1"/>
  <c r="D164" i="1"/>
  <c r="E164" i="1"/>
  <c r="F164" i="1"/>
  <c r="G164" i="1"/>
  <c r="H164" i="1"/>
  <c r="I164" i="1"/>
  <c r="C165" i="1"/>
  <c r="D165" i="1"/>
  <c r="E165" i="1"/>
  <c r="F165" i="1"/>
  <c r="G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F168" i="1"/>
  <c r="H168" i="1"/>
  <c r="C175" i="1"/>
  <c r="D175" i="1"/>
  <c r="E175" i="1"/>
  <c r="F175" i="1"/>
  <c r="G175" i="1"/>
  <c r="G200" i="1" s="1"/>
  <c r="H175" i="1"/>
  <c r="I175" i="1"/>
  <c r="C176" i="1"/>
  <c r="D176" i="1"/>
  <c r="E176" i="1"/>
  <c r="F176" i="1"/>
  <c r="G176" i="1"/>
  <c r="H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C181" i="1"/>
  <c r="D181" i="1"/>
  <c r="E181" i="1"/>
  <c r="F181" i="1"/>
  <c r="G181" i="1"/>
  <c r="H181" i="1"/>
  <c r="I181" i="1"/>
  <c r="C182" i="1"/>
  <c r="D182" i="1"/>
  <c r="E182" i="1"/>
  <c r="F182" i="1"/>
  <c r="G182" i="1"/>
  <c r="H182" i="1"/>
  <c r="I182" i="1"/>
  <c r="C183" i="1"/>
  <c r="D183" i="1"/>
  <c r="E183" i="1"/>
  <c r="F183" i="1"/>
  <c r="G183" i="1"/>
  <c r="H183" i="1"/>
  <c r="I183" i="1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C198" i="1"/>
  <c r="D198" i="1"/>
  <c r="E198" i="1"/>
  <c r="F198" i="1"/>
  <c r="G198" i="1"/>
  <c r="H198" i="1"/>
  <c r="I198" i="1"/>
  <c r="C199" i="1"/>
  <c r="E199" i="1"/>
  <c r="F199" i="1"/>
  <c r="G199" i="1"/>
  <c r="E200" i="1"/>
  <c r="I200" i="1"/>
  <c r="E209" i="1"/>
  <c r="F209" i="1"/>
  <c r="G209" i="1"/>
  <c r="H209" i="1"/>
  <c r="E210" i="1"/>
  <c r="F210" i="1"/>
  <c r="G210" i="1"/>
  <c r="H210" i="1"/>
  <c r="I210" i="1"/>
  <c r="E211" i="1"/>
  <c r="F211" i="1"/>
  <c r="G211" i="1"/>
  <c r="H211" i="1"/>
  <c r="E212" i="1"/>
  <c r="F212" i="1"/>
  <c r="G212" i="1"/>
  <c r="H212" i="1"/>
  <c r="I212" i="1"/>
  <c r="E213" i="1"/>
  <c r="F213" i="1"/>
  <c r="G213" i="1"/>
  <c r="H213" i="1"/>
  <c r="E214" i="1"/>
  <c r="G214" i="1"/>
  <c r="D221" i="1"/>
  <c r="E221" i="1"/>
  <c r="F221" i="1"/>
  <c r="G221" i="1"/>
  <c r="D222" i="1"/>
  <c r="E222" i="1"/>
  <c r="F222" i="1"/>
  <c r="G222" i="1"/>
  <c r="H222" i="1"/>
  <c r="D223" i="1"/>
  <c r="E223" i="1"/>
  <c r="F223" i="1"/>
  <c r="G223" i="1"/>
  <c r="D224" i="1"/>
  <c r="E224" i="1"/>
  <c r="F224" i="1"/>
  <c r="G224" i="1"/>
  <c r="H224" i="1"/>
  <c r="D225" i="1"/>
  <c r="E225" i="1"/>
  <c r="F225" i="1"/>
  <c r="G225" i="1"/>
  <c r="D226" i="1"/>
  <c r="E226" i="1"/>
  <c r="F226" i="1"/>
  <c r="G226" i="1"/>
  <c r="H226" i="1"/>
  <c r="D227" i="1"/>
  <c r="E227" i="1"/>
  <c r="F227" i="1"/>
  <c r="G227" i="1"/>
  <c r="D228" i="1"/>
  <c r="E228" i="1"/>
  <c r="F228" i="1"/>
  <c r="G228" i="1"/>
  <c r="H228" i="1"/>
  <c r="D229" i="1"/>
  <c r="E229" i="1"/>
  <c r="F229" i="1"/>
  <c r="G229" i="1"/>
  <c r="D230" i="1"/>
  <c r="E230" i="1"/>
  <c r="F230" i="1"/>
  <c r="G230" i="1"/>
  <c r="H230" i="1"/>
  <c r="G231" i="1"/>
  <c r="C239" i="1"/>
  <c r="C238" i="1" s="1"/>
  <c r="C250" i="1" s="1"/>
  <c r="D239" i="1"/>
  <c r="D238" i="1" s="1"/>
  <c r="C240" i="1"/>
  <c r="D240" i="1"/>
  <c r="C241" i="1"/>
  <c r="D241" i="1"/>
  <c r="C242" i="1"/>
  <c r="C243" i="1"/>
  <c r="D243" i="1"/>
  <c r="D242" i="1" s="1"/>
  <c r="C244" i="1"/>
  <c r="D244" i="1"/>
  <c r="C245" i="1"/>
  <c r="D245" i="1"/>
  <c r="C247" i="1"/>
  <c r="C246" i="1" s="1"/>
  <c r="D247" i="1"/>
  <c r="D246" i="1" s="1"/>
  <c r="C248" i="1"/>
  <c r="D248" i="1"/>
  <c r="C249" i="1"/>
  <c r="D249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8" i="1"/>
  <c r="D298" i="1"/>
  <c r="C299" i="1"/>
  <c r="D299" i="1"/>
  <c r="C307" i="1"/>
  <c r="C306" i="1" s="1"/>
  <c r="C328" i="1" s="1"/>
  <c r="D307" i="1"/>
  <c r="D306" i="1" s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C318" i="1"/>
  <c r="D318" i="1"/>
  <c r="D317" i="1" s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41" i="1"/>
  <c r="C342" i="1"/>
  <c r="D342" i="1"/>
  <c r="D341" i="1" s="1"/>
  <c r="D354" i="1" s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50" i="1"/>
  <c r="C349" i="1" s="1"/>
  <c r="C354" i="1" s="1"/>
  <c r="D350" i="1"/>
  <c r="D349" i="1" s="1"/>
  <c r="C351" i="1"/>
  <c r="D351" i="1"/>
  <c r="C352" i="1"/>
  <c r="D352" i="1"/>
  <c r="C353" i="1"/>
  <c r="D353" i="1"/>
  <c r="C360" i="1"/>
  <c r="D360" i="1"/>
  <c r="C361" i="1"/>
  <c r="D361" i="1"/>
  <c r="C367" i="1"/>
  <c r="D367" i="1"/>
  <c r="B383" i="1"/>
  <c r="C383" i="1"/>
  <c r="D383" i="1"/>
  <c r="E383" i="1"/>
  <c r="F383" i="1"/>
  <c r="G383" i="1"/>
  <c r="H383" i="1"/>
  <c r="B385" i="1"/>
  <c r="C385" i="1"/>
  <c r="C384" i="1" s="1"/>
  <c r="D385" i="1"/>
  <c r="D384" i="1" s="1"/>
  <c r="E385" i="1"/>
  <c r="E384" i="1" s="1"/>
  <c r="F385" i="1"/>
  <c r="F384" i="1" s="1"/>
  <c r="F393" i="1" s="1"/>
  <c r="F399" i="1" s="1"/>
  <c r="G385" i="1"/>
  <c r="G384" i="1" s="1"/>
  <c r="H385" i="1"/>
  <c r="H384" i="1" s="1"/>
  <c r="B386" i="1"/>
  <c r="C386" i="1"/>
  <c r="D386" i="1"/>
  <c r="E386" i="1"/>
  <c r="F386" i="1"/>
  <c r="G386" i="1"/>
  <c r="H386" i="1"/>
  <c r="B387" i="1"/>
  <c r="C387" i="1"/>
  <c r="D387" i="1"/>
  <c r="E387" i="1"/>
  <c r="F387" i="1"/>
  <c r="G387" i="1"/>
  <c r="H387" i="1"/>
  <c r="B389" i="1"/>
  <c r="C389" i="1"/>
  <c r="C388" i="1" s="1"/>
  <c r="D389" i="1"/>
  <c r="E389" i="1"/>
  <c r="E388" i="1" s="1"/>
  <c r="F389" i="1"/>
  <c r="F388" i="1" s="1"/>
  <c r="G389" i="1"/>
  <c r="G388" i="1" s="1"/>
  <c r="H389" i="1"/>
  <c r="B390" i="1"/>
  <c r="C390" i="1"/>
  <c r="D390" i="1"/>
  <c r="D388" i="1" s="1"/>
  <c r="E390" i="1"/>
  <c r="F390" i="1"/>
  <c r="G390" i="1"/>
  <c r="H390" i="1"/>
  <c r="H388" i="1" s="1"/>
  <c r="B391" i="1"/>
  <c r="C391" i="1"/>
  <c r="D391" i="1"/>
  <c r="E391" i="1"/>
  <c r="F391" i="1"/>
  <c r="G391" i="1"/>
  <c r="H391" i="1"/>
  <c r="B392" i="1"/>
  <c r="C392" i="1"/>
  <c r="D392" i="1"/>
  <c r="E392" i="1"/>
  <c r="F392" i="1"/>
  <c r="G392" i="1"/>
  <c r="H392" i="1"/>
  <c r="G393" i="1"/>
  <c r="B394" i="1"/>
  <c r="C394" i="1"/>
  <c r="D394" i="1"/>
  <c r="E394" i="1"/>
  <c r="F394" i="1"/>
  <c r="G394" i="1"/>
  <c r="H394" i="1"/>
  <c r="I394" i="1"/>
  <c r="B395" i="1"/>
  <c r="C395" i="1"/>
  <c r="D395" i="1"/>
  <c r="E395" i="1"/>
  <c r="F395" i="1"/>
  <c r="G395" i="1"/>
  <c r="H395" i="1"/>
  <c r="I395" i="1"/>
  <c r="B396" i="1"/>
  <c r="C396" i="1"/>
  <c r="D396" i="1"/>
  <c r="E396" i="1"/>
  <c r="F396" i="1"/>
  <c r="G396" i="1"/>
  <c r="H396" i="1"/>
  <c r="I396" i="1"/>
  <c r="B397" i="1"/>
  <c r="C397" i="1"/>
  <c r="D397" i="1"/>
  <c r="E397" i="1"/>
  <c r="F397" i="1"/>
  <c r="G397" i="1"/>
  <c r="H397" i="1"/>
  <c r="I397" i="1"/>
  <c r="B398" i="1"/>
  <c r="C398" i="1"/>
  <c r="D398" i="1"/>
  <c r="E398" i="1"/>
  <c r="F398" i="1"/>
  <c r="G398" i="1"/>
  <c r="H398" i="1"/>
  <c r="G399" i="1"/>
  <c r="C406" i="1"/>
  <c r="D406" i="1"/>
  <c r="C407" i="1"/>
  <c r="D407" i="1"/>
  <c r="C408" i="1"/>
  <c r="D408" i="1"/>
  <c r="C411" i="1"/>
  <c r="C410" i="1" s="1"/>
  <c r="C409" i="1" s="1"/>
  <c r="C418" i="1" s="1"/>
  <c r="D411" i="1"/>
  <c r="D410" i="1" s="1"/>
  <c r="D409" i="1" s="1"/>
  <c r="D418" i="1" s="1"/>
  <c r="C412" i="1"/>
  <c r="D412" i="1"/>
  <c r="C413" i="1"/>
  <c r="D413" i="1"/>
  <c r="C414" i="1"/>
  <c r="D414" i="1"/>
  <c r="C415" i="1"/>
  <c r="D415" i="1"/>
  <c r="C416" i="1"/>
  <c r="D416" i="1"/>
  <c r="C417" i="1"/>
  <c r="D417" i="1"/>
  <c r="D453" i="1"/>
  <c r="D452" i="1" s="1"/>
  <c r="E453" i="1"/>
  <c r="E452" i="1" s="1"/>
  <c r="D456" i="1"/>
  <c r="E456" i="1"/>
  <c r="D461" i="1"/>
  <c r="D459" i="1" s="1"/>
  <c r="E461" i="1"/>
  <c r="E459" i="1" s="1"/>
  <c r="E476" i="1"/>
  <c r="E475" i="1" s="1"/>
  <c r="F476" i="1"/>
  <c r="F475" i="1" s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90" i="1"/>
  <c r="E489" i="1" s="1"/>
  <c r="F490" i="1"/>
  <c r="F489" i="1" s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8" i="1"/>
  <c r="E497" i="1" s="1"/>
  <c r="F498" i="1"/>
  <c r="F497" i="1" s="1"/>
  <c r="E499" i="1"/>
  <c r="F499" i="1"/>
  <c r="E501" i="1"/>
  <c r="E500" i="1" s="1"/>
  <c r="F501" i="1"/>
  <c r="F500" i="1" s="1"/>
  <c r="E502" i="1"/>
  <c r="F502" i="1"/>
  <c r="E504" i="1"/>
  <c r="E503" i="1" s="1"/>
  <c r="F504" i="1"/>
  <c r="F503" i="1" s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E550" i="1"/>
  <c r="E549" i="1" s="1"/>
  <c r="F550" i="1"/>
  <c r="F549" i="1" s="1"/>
  <c r="E551" i="1"/>
  <c r="F551" i="1"/>
  <c r="E552" i="1"/>
  <c r="F552" i="1"/>
  <c r="E553" i="1"/>
  <c r="F553" i="1"/>
  <c r="E555" i="1"/>
  <c r="E554" i="1" s="1"/>
  <c r="F555" i="1"/>
  <c r="F554" i="1" s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73" i="1"/>
  <c r="F573" i="1"/>
  <c r="E574" i="1"/>
  <c r="F574" i="1"/>
  <c r="E575" i="1"/>
  <c r="F575" i="1"/>
  <c r="E577" i="1"/>
  <c r="E576" i="1" s="1"/>
  <c r="F577" i="1"/>
  <c r="F576" i="1" s="1"/>
  <c r="E578" i="1"/>
  <c r="F578" i="1"/>
  <c r="E579" i="1"/>
  <c r="F579" i="1"/>
  <c r="E582" i="1"/>
  <c r="E580" i="1" s="1"/>
  <c r="F582" i="1"/>
  <c r="F580" i="1" s="1"/>
  <c r="E583" i="1"/>
  <c r="F583" i="1"/>
  <c r="E584" i="1"/>
  <c r="F584" i="1"/>
  <c r="E585" i="1"/>
  <c r="F585" i="1"/>
  <c r="E586" i="1"/>
  <c r="F586" i="1"/>
  <c r="E594" i="1"/>
  <c r="F594" i="1"/>
  <c r="E596" i="1"/>
  <c r="E595" i="1" s="1"/>
  <c r="F596" i="1"/>
  <c r="F595" i="1" s="1"/>
  <c r="E597" i="1"/>
  <c r="F597" i="1"/>
  <c r="E599" i="1"/>
  <c r="E598" i="1" s="1"/>
  <c r="F599" i="1"/>
  <c r="F598" i="1" s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13" i="1"/>
  <c r="E612" i="1" s="1"/>
  <c r="F613" i="1"/>
  <c r="F612" i="1" s="1"/>
  <c r="E614" i="1"/>
  <c r="F614" i="1"/>
  <c r="E616" i="1"/>
  <c r="E615" i="1" s="1"/>
  <c r="F616" i="1"/>
  <c r="F615" i="1" s="1"/>
  <c r="E617" i="1"/>
  <c r="F617" i="1"/>
  <c r="E618" i="1"/>
  <c r="F618" i="1"/>
  <c r="E619" i="1"/>
  <c r="F619" i="1"/>
  <c r="E620" i="1"/>
  <c r="F620" i="1"/>
  <c r="E621" i="1"/>
  <c r="F621" i="1"/>
  <c r="C633" i="1"/>
  <c r="C632" i="1" s="1"/>
  <c r="C657" i="1" s="1"/>
  <c r="D633" i="1"/>
  <c r="D632" i="1" s="1"/>
  <c r="D657" i="1" s="1"/>
  <c r="E633" i="1"/>
  <c r="E632" i="1" s="1"/>
  <c r="E657" i="1" s="1"/>
  <c r="F633" i="1"/>
  <c r="F632" i="1" s="1"/>
  <c r="F657" i="1" s="1"/>
  <c r="C634" i="1"/>
  <c r="D634" i="1"/>
  <c r="E634" i="1"/>
  <c r="F634" i="1"/>
  <c r="C635" i="1"/>
  <c r="D635" i="1"/>
  <c r="E635" i="1"/>
  <c r="F635" i="1"/>
  <c r="C636" i="1"/>
  <c r="D636" i="1"/>
  <c r="E636" i="1"/>
  <c r="F636" i="1"/>
  <c r="C637" i="1"/>
  <c r="D637" i="1"/>
  <c r="E637" i="1"/>
  <c r="F637" i="1"/>
  <c r="C638" i="1"/>
  <c r="D638" i="1"/>
  <c r="E638" i="1"/>
  <c r="F638" i="1"/>
  <c r="C639" i="1"/>
  <c r="D639" i="1"/>
  <c r="E639" i="1"/>
  <c r="F639" i="1"/>
  <c r="C640" i="1"/>
  <c r="D640" i="1"/>
  <c r="E640" i="1"/>
  <c r="F640" i="1"/>
  <c r="C641" i="1"/>
  <c r="D641" i="1"/>
  <c r="E641" i="1"/>
  <c r="F641" i="1"/>
  <c r="C642" i="1"/>
  <c r="D642" i="1"/>
  <c r="E642" i="1"/>
  <c r="F642" i="1"/>
  <c r="C643" i="1"/>
  <c r="D643" i="1"/>
  <c r="E643" i="1"/>
  <c r="F643" i="1"/>
  <c r="C644" i="1"/>
  <c r="D644" i="1"/>
  <c r="E644" i="1"/>
  <c r="F644" i="1"/>
  <c r="C645" i="1"/>
  <c r="D645" i="1"/>
  <c r="E645" i="1"/>
  <c r="F645" i="1"/>
  <c r="C646" i="1"/>
  <c r="D646" i="1"/>
  <c r="E646" i="1"/>
  <c r="F646" i="1"/>
  <c r="C647" i="1"/>
  <c r="D647" i="1"/>
  <c r="E647" i="1"/>
  <c r="F647" i="1"/>
  <c r="C648" i="1"/>
  <c r="D648" i="1"/>
  <c r="E648" i="1"/>
  <c r="F648" i="1"/>
  <c r="C649" i="1"/>
  <c r="D649" i="1"/>
  <c r="E649" i="1"/>
  <c r="F649" i="1"/>
  <c r="C650" i="1"/>
  <c r="D650" i="1"/>
  <c r="E650" i="1"/>
  <c r="F650" i="1"/>
  <c r="C651" i="1"/>
  <c r="D651" i="1"/>
  <c r="E651" i="1"/>
  <c r="F651" i="1"/>
  <c r="C652" i="1"/>
  <c r="D652" i="1"/>
  <c r="E652" i="1"/>
  <c r="F652" i="1"/>
  <c r="C653" i="1"/>
  <c r="D653" i="1"/>
  <c r="E653" i="1"/>
  <c r="F653" i="1"/>
  <c r="C654" i="1"/>
  <c r="D654" i="1"/>
  <c r="E654" i="1"/>
  <c r="F654" i="1"/>
  <c r="C655" i="1"/>
  <c r="D655" i="1"/>
  <c r="E655" i="1"/>
  <c r="F655" i="1"/>
  <c r="C656" i="1"/>
  <c r="D656" i="1"/>
  <c r="E656" i="1"/>
  <c r="F656" i="1"/>
  <c r="C665" i="1"/>
  <c r="D665" i="1"/>
  <c r="E622" i="1" l="1"/>
  <c r="E606" i="1"/>
  <c r="E565" i="1"/>
  <c r="E488" i="1"/>
  <c r="E524" i="1" s="1"/>
  <c r="H393" i="1"/>
  <c r="H399" i="1" s="1"/>
  <c r="D393" i="1"/>
  <c r="D399" i="1" s="1"/>
  <c r="I27" i="1"/>
  <c r="E27" i="1"/>
  <c r="G27" i="1"/>
  <c r="C27" i="1"/>
  <c r="I17" i="1"/>
  <c r="I35" i="1" s="1"/>
  <c r="E17" i="1"/>
  <c r="E35" i="1" s="1"/>
  <c r="G17" i="1"/>
  <c r="G35" i="1" s="1"/>
  <c r="C17" i="1"/>
  <c r="C35" i="1" s="1"/>
  <c r="F622" i="1"/>
  <c r="F606" i="1"/>
  <c r="F565" i="1"/>
  <c r="F488" i="1"/>
  <c r="F524" i="1"/>
  <c r="E88" i="1"/>
  <c r="E96" i="1" s="1"/>
  <c r="C88" i="1"/>
  <c r="C96" i="1" s="1"/>
  <c r="C69" i="1"/>
  <c r="I392" i="1"/>
  <c r="I390" i="1"/>
  <c r="I387" i="1"/>
  <c r="I385" i="1"/>
  <c r="B384" i="1"/>
  <c r="B393" i="1" s="1"/>
  <c r="B399" i="1" s="1"/>
  <c r="H227" i="1"/>
  <c r="H223" i="1"/>
  <c r="F231" i="1"/>
  <c r="D231" i="1"/>
  <c r="I213" i="1"/>
  <c r="H214" i="1"/>
  <c r="I209" i="1"/>
  <c r="F214" i="1"/>
  <c r="H200" i="1"/>
  <c r="F200" i="1"/>
  <c r="I391" i="1"/>
  <c r="I389" i="1"/>
  <c r="I388" i="1" s="1"/>
  <c r="B388" i="1"/>
  <c r="I386" i="1"/>
  <c r="E393" i="1"/>
  <c r="E399" i="1" s="1"/>
  <c r="C393" i="1"/>
  <c r="C399" i="1" s="1"/>
  <c r="I383" i="1"/>
  <c r="D328" i="1"/>
  <c r="D250" i="1"/>
  <c r="E231" i="1"/>
  <c r="H229" i="1"/>
  <c r="H225" i="1"/>
  <c r="H221" i="1"/>
  <c r="I211" i="1"/>
  <c r="I168" i="1"/>
  <c r="G168" i="1"/>
  <c r="E168" i="1"/>
  <c r="D88" i="1"/>
  <c r="D96" i="1" s="1"/>
  <c r="B88" i="1"/>
  <c r="B96" i="1" s="1"/>
  <c r="H27" i="1"/>
  <c r="F27" i="1"/>
  <c r="D27" i="1"/>
  <c r="B27" i="1"/>
  <c r="H17" i="1"/>
  <c r="H35" i="1" s="1"/>
  <c r="F17" i="1"/>
  <c r="F35" i="1" s="1"/>
  <c r="D17" i="1"/>
  <c r="D35" i="1" s="1"/>
  <c r="B17" i="1"/>
  <c r="B35" i="1" s="1"/>
  <c r="H231" i="1" l="1"/>
  <c r="I393" i="1"/>
  <c r="I399" i="1" s="1"/>
  <c r="I398" i="1"/>
  <c r="I214" i="1"/>
  <c r="I384" i="1"/>
</calcChain>
</file>

<file path=xl/sharedStrings.xml><?xml version="1.0" encoding="utf-8"?>
<sst xmlns="http://schemas.openxmlformats.org/spreadsheetml/2006/main" count="591" uniqueCount="391">
  <si>
    <t>(kierownik jednostki)</t>
  </si>
  <si>
    <t>(rok, miesiąc, dzień)</t>
  </si>
  <si>
    <t>(główny księgowy)</t>
  </si>
  <si>
    <t>Po dniu bilansowym do dnia sporządzenia sprawozdania finansowego za rok obrotowy nie wystąpiły znaczące zdarzenia, które powinny być ujęte w sprawozdaniu finansowym roku obrotowego.</t>
  </si>
  <si>
    <t>II.3.3. Informacje o znaczących zdarzeniach jakie nastąpiły po dniu bilansowym a nieuwzględnionych w sprawozdaniu finansowym</t>
  </si>
  <si>
    <t>W sprawozdaniu finansowym Urzędu m.st. Warszawy za 2021 r. nie ujęto zdarzeń dotyczących lat ubiegłych.</t>
  </si>
  <si>
    <t>II.3.2. Informacje o znaczących zdarzeniach dotyczących lat ubiegłych 
ujętych w sprawozdaniu finansowym roku obrotowego</t>
  </si>
  <si>
    <t>Pracownicy ogółem</t>
  </si>
  <si>
    <t>Stan zatrudnienia na koniec 
roku obrotowego (osoby)</t>
  </si>
  <si>
    <t>Stan zatrudnienia na koniec
 roku poprzedniego (osoby)</t>
  </si>
  <si>
    <t>Wyszczególnienie</t>
  </si>
  <si>
    <t xml:space="preserve">II.3. Inne informacje niż wymienione powyżej, jeżeli mogłyby w istotny sposób wpłynąć na ocenę sytuacji majątkowej i finansowej oraz wynik finansowy jednostki </t>
  </si>
  <si>
    <t>Razem</t>
  </si>
  <si>
    <t>Instytucje Kultury</t>
  </si>
  <si>
    <t>Zakłady Opieki Zdrowotnej</t>
  </si>
  <si>
    <t>Zarząd Pałacu Kultury i Nauki Sp. z o.o.</t>
  </si>
  <si>
    <t>Tramwaje Warszawskie Sp. z o.o.</t>
  </si>
  <si>
    <t>TBS Warszawa Południe Sp. z o.o.</t>
  </si>
  <si>
    <t>TBS Warszawa Północ Sp. z o.o.</t>
  </si>
  <si>
    <t>Szybka Kolej Miejska Sp. z o.o.</t>
  </si>
  <si>
    <t>Szpital SOLEC Sp. z o.o.</t>
  </si>
  <si>
    <t>Szpital Praski p.w. Przemienienia Pańskiego Sp. z o.o.</t>
  </si>
  <si>
    <t>Szpital Grochowski im. dr med. Rafała Masztaka Sp. z o.o.</t>
  </si>
  <si>
    <t>Szpital Czerniakowski Sp. z o.o.</t>
  </si>
  <si>
    <t>WAREXPO Sp. z o.o.</t>
  </si>
  <si>
    <t>Stołeczne Centrum Opiekuńczo-Lecznicze Sp. z o.o.</t>
  </si>
  <si>
    <t>SEDECO Sp. z. o.o.</t>
  </si>
  <si>
    <t>Przedsiębiorstwo Gospodarki Maszynami Budownictwa "Warszawa" Sp. z o.o.</t>
  </si>
  <si>
    <t>Miejskie Zakłady Autobusowe Sp. z o.o.</t>
  </si>
  <si>
    <t xml:space="preserve">Miejskie Przedsiębiorstwo Wodociągów i Kanalizacji w m. st. Warszawie SA </t>
  </si>
  <si>
    <t>Miejskie Przedsiębiorstwo Usług Komunalnych Sp. z o.o.</t>
  </si>
  <si>
    <t>Miejskie Przedsiębiorstwo Realizacji Inwestycji Sp. z o.o.</t>
  </si>
  <si>
    <t>Miejskie Przedsiębiorstwo Oczyszczania w m. st. Warszawie Sp. z o.o.</t>
  </si>
  <si>
    <t>Miejskie Przedsiębiorstwo Taksówkowe Sp. z o.o.</t>
  </si>
  <si>
    <t>Metro Warszawskie Sp. z o.o.</t>
  </si>
  <si>
    <t xml:space="preserve">GGKO Zarządzanie Nieruchomościami Sp. z o.o. </t>
  </si>
  <si>
    <t>Centrum Medyczne Żelazna Sp. z o.o.</t>
  </si>
  <si>
    <t>Spółki, w których Miasto posiada 100% udziałów, akcji w tym:</t>
  </si>
  <si>
    <t>Koszty</t>
  </si>
  <si>
    <t>Przychody</t>
  </si>
  <si>
    <t>Zobowiązania</t>
  </si>
  <si>
    <t>Należności</t>
  </si>
  <si>
    <t xml:space="preserve">Stan na koniec roku </t>
  </si>
  <si>
    <t>Nazwa jednostki</t>
  </si>
  <si>
    <t>II.2.5.g. Istotne transakcje z podmiotami powiązanymi</t>
  </si>
  <si>
    <t>pozostałe</t>
  </si>
  <si>
    <t>umorzenie odsetek</t>
  </si>
  <si>
    <t>utworzenie rezerw na sprawy sądowe z tyt. odsetek</t>
  </si>
  <si>
    <t>utworzenie odpisu aktualizującego wartość odsetek od należności</t>
  </si>
  <si>
    <t>utworzenie odpisu aktualizującego wartość długoterminowych aktywów finansowych</t>
  </si>
  <si>
    <t>ujemne różnice kursowe</t>
  </si>
  <si>
    <t xml:space="preserve">Inne, w tym:           </t>
  </si>
  <si>
    <t>odsetki od zobowiązań</t>
  </si>
  <si>
    <t>odsetki od kredytów i pożyczek</t>
  </si>
  <si>
    <t xml:space="preserve">Odsetki, w tym: </t>
  </si>
  <si>
    <t>Obroty roku bieżącego</t>
  </si>
  <si>
    <t>Obroty roku poprzedniego</t>
  </si>
  <si>
    <t xml:space="preserve">II.2.5.f. Koszty finansowe </t>
  </si>
  <si>
    <t xml:space="preserve">pozostałe </t>
  </si>
  <si>
    <t>rozwiązanie niewykorzystanych rezerw na odsetki z tyt. spraw sądowych lub odsetek z tyt. zobowiązań</t>
  </si>
  <si>
    <t>umorzone zobowiązania z tytułu kredytów i pożyczek</t>
  </si>
  <si>
    <t>rozwiązanie lub zmniejszenie odpisów aktualizujących wartość długoterminowych aktywów finansowych</t>
  </si>
  <si>
    <t>rozwiązanie odpisów aktualizujących odsetki od należności</t>
  </si>
  <si>
    <t>dodatnie różnice kursowe</t>
  </si>
  <si>
    <t>zysk na sprzedaży udziałów i akcji</t>
  </si>
  <si>
    <t xml:space="preserve">Inne, w tym: </t>
  </si>
  <si>
    <t>odsetki bankowe od środków na rachunku bankowym, odsetki od lokat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</si>
  <si>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</si>
  <si>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Dywidendy i udziały w zyskach</t>
  </si>
  <si>
    <t>II.2.5.e. Przychody finansowe</t>
  </si>
  <si>
    <r>
      <rPr>
        <b/>
        <i/>
        <sz val="10"/>
        <color indexed="8"/>
        <rFont val="Calibri"/>
        <family val="2"/>
        <charset val="238"/>
        <scheme val="minor"/>
      </rPr>
      <t>inne koszty operacyjne</t>
    </r>
    <r>
      <rPr>
        <i/>
        <sz val="10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ubiegłych, itp.)</t>
    </r>
  </si>
  <si>
    <t>nieodpłatnie przekazane rzeczowe aktywa obrotowe</t>
  </si>
  <si>
    <t>zapłacone odszkodowania, kary i grzywny</t>
  </si>
  <si>
    <t>utworzonych rezerw na zobowiązania</t>
  </si>
  <si>
    <t>umorzenie zaległości podatkowych w ramach pomocy publicznej</t>
  </si>
  <si>
    <t>Inne koszty operacyjne, w tym:</t>
  </si>
  <si>
    <t>utworzenie odpisów aktualizujących wartość należności</t>
  </si>
  <si>
    <t>utworzenie odpisów aktualizujących wartość nieruchomości inwestycyjnych</t>
  </si>
  <si>
    <t>utworzenie odpisów aktualizujących wartość śr. trwałych, śr. trwałych w budowie oraz wartości niematerialnych i prawnych</t>
  </si>
  <si>
    <t>Aktualizacja wartości aktywów niefinansowych, w tym:</t>
  </si>
  <si>
    <t>Odpisy należności przedawnionych, umorzonych, nieściągalnych</t>
  </si>
  <si>
    <t xml:space="preserve">Pozostałe koszty operacyjne, w tym: </t>
  </si>
  <si>
    <t>Koszty inwestycji finansowych ze środków własnych samorządowych zakładów budżetowych i dochodów jednostek budżetowych gromadzonych na wydzielonym rachunku (§ 607, § 608)</t>
  </si>
  <si>
    <t>Pozostałe koszty operacyjne</t>
  </si>
  <si>
    <t>II.2.5.d. Pozostałe koszty operacyjne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</si>
  <si>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</si>
  <si>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środki pieniężne </t>
  </si>
  <si>
    <t>rozwiązanie odpisów aktualizujących wartość  śr. trwałych, śr. trwałych w budowie oraz wartości niematerialnych i prawnych</t>
  </si>
  <si>
    <t>rozwiązanie rezerw na zobowiązania</t>
  </si>
  <si>
    <t>rozwiązanie odpisu aktualizującego wartość należności</t>
  </si>
  <si>
    <t>darowizny, nieodpłatnie otrzymane rzeczowe aktywa obrotowe</t>
  </si>
  <si>
    <t>odpisane przedawnione, nieściągnięte, umorzone zobowiązania</t>
  </si>
  <si>
    <t>kary umowne, odszkodowania</t>
  </si>
  <si>
    <t>opłaty za wyżywienie niezwiązane z działalnością statutową</t>
  </si>
  <si>
    <t>opłaty za dzierżawę, najem niezwiązane z działalnością statutową</t>
  </si>
  <si>
    <t>Inne przychody operacyjne, w tym:</t>
  </si>
  <si>
    <t>Dotacje</t>
  </si>
  <si>
    <t>opłaty z tyt. przekształcenia  wieczystego gruntów w prawo własności</t>
  </si>
  <si>
    <t>sprzedaż pozostałych składników majątkowych</t>
  </si>
  <si>
    <t>sprzedaż lokali lub nieruchomości</t>
  </si>
  <si>
    <t xml:space="preserve">Zysk ze zbycia niefinansowych aktywów trwałych, w tym: </t>
  </si>
  <si>
    <t>Pozostałe przychody operacyjne</t>
  </si>
  <si>
    <t xml:space="preserve">II. 2.5.c. Pozostałe przychody operacyjne </t>
  </si>
  <si>
    <t>Inne</t>
  </si>
  <si>
    <t>Opłaty za administrowanie i czynsze za budynki, lokale i pomieszczenia garażowe § 440</t>
  </si>
  <si>
    <t>Zakup usług obejmujących wykonanie ekspertyz, analiz i opinii  § 439</t>
  </si>
  <si>
    <t>Zakup usług obejmujących tłumaczenia § 438</t>
  </si>
  <si>
    <t>Opłaty z tytułu zakupu usług telekomunikacyjnych § 436</t>
  </si>
  <si>
    <t>Zakup usług remontowo-konserwatorskich dotyczących obiektów zabytkowych będących w użytkowaniu jednostek budżetowych § 434</t>
  </si>
  <si>
    <t>Zakup usług przez jednostki s. terytorialnego od innych jednostek s. terytorialnego § 433</t>
  </si>
  <si>
    <t>Zakup usług pozostałych § 430</t>
  </si>
  <si>
    <t>Zakup usług zdrowotnych § 428</t>
  </si>
  <si>
    <t>Zakup usług remontowych  § 427</t>
  </si>
  <si>
    <t>Usługi obce</t>
  </si>
  <si>
    <t xml:space="preserve">II.2.5.b. Struktura kosztów usług obcych </t>
  </si>
  <si>
    <r>
      <t>Razem</t>
    </r>
    <r>
      <rPr>
        <sz val="10"/>
        <color indexed="8"/>
        <rFont val="Times New Roman"/>
        <family val="1"/>
        <charset val="238"/>
      </rPr>
      <t/>
    </r>
  </si>
  <si>
    <t xml:space="preserve">inne </t>
  </si>
  <si>
    <t xml:space="preserve">opłaty za odpady komunalne </t>
  </si>
  <si>
    <t>przychody z tytułu usług geodezyjno-kartograficznych</t>
  </si>
  <si>
    <t>przychody z tytułu zwrotu kosztów dotacji oświatowej</t>
  </si>
  <si>
    <t>przychody z tyt. zajęcia pasa drogowego</t>
  </si>
  <si>
    <t>przychody z tyt. opłat komunikacyjnych</t>
  </si>
  <si>
    <t>II.2.5.a. Struktura przychodów c.d.</t>
  </si>
  <si>
    <t>przychody z tytułu zezwoleń na sprzedaż alkoholu</t>
  </si>
  <si>
    <t>przychody z tytułu porozumień między gminami</t>
  </si>
  <si>
    <t>przychody z tyt. opłat i kar za usuwanie drzew i krzewów</t>
  </si>
  <si>
    <t>przychody z tyt. mandatów</t>
  </si>
  <si>
    <t>przychody z tyt. opłat za strefę płatnego parkowania</t>
  </si>
  <si>
    <t xml:space="preserve">przychody z tyt. opłat za pobyt </t>
  </si>
  <si>
    <t>przychody z tyt. odszkodowań</t>
  </si>
  <si>
    <t>przychody związane z realizacją zadań z zakresu administracji rządowej</t>
  </si>
  <si>
    <t>Pozostałe przychody, w tym:</t>
  </si>
  <si>
    <t>przychody z tytułu subwencji</t>
  </si>
  <si>
    <t>przychody z tytułu dotacji</t>
  </si>
  <si>
    <t>Przychody z tytułu dotacji i subwencji, w tym:</t>
  </si>
  <si>
    <t>udział w podatku dochodowym od osób prawnych</t>
  </si>
  <si>
    <t>udział w podatku dochodowym od osób fizycznych</t>
  </si>
  <si>
    <t>Udziały w podatkach stanowiących dochód budżetu państwa, w tym:</t>
  </si>
  <si>
    <t>inne</t>
  </si>
  <si>
    <t>opłata skarbowa</t>
  </si>
  <si>
    <t>opłata targowa</t>
  </si>
  <si>
    <t>podatek rolny, leśny</t>
  </si>
  <si>
    <t>podatek od czynności cywilno-prawnych</t>
  </si>
  <si>
    <t>podatek od środków transportu</t>
  </si>
  <si>
    <t>podatek od nieruchomości</t>
  </si>
  <si>
    <t>Podatki i opłaty lokalne, w tym:</t>
  </si>
  <si>
    <t xml:space="preserve">Przychody z tytułu dochodów budżetowych </t>
  </si>
  <si>
    <t xml:space="preserve">Dotacje na finansowanie działalności podstawowej </t>
  </si>
  <si>
    <t xml:space="preserve">Przychody netto ze sprzedaży towarów i materiałów </t>
  </si>
  <si>
    <t xml:space="preserve">Koszt wytworzenia produktów na własne potrzeby jednostki </t>
  </si>
  <si>
    <t>Zmiana stanu produktów (zwiększenie-wartość dodatnia, zmniejszenie-wartość ujemna)</t>
  </si>
  <si>
    <t>inne (służebność gruntowa, rekompensata z tyt. utraty wartości nieruchomości, itd.)</t>
  </si>
  <si>
    <t>przychody z tytułu inwestycji liniowych</t>
  </si>
  <si>
    <t>dotacje przedmiotowe i podmiotowe na pierwsze wyposażenie dla samorządowych zakładów budżetowych</t>
  </si>
  <si>
    <t>sprzedaż usług</t>
  </si>
  <si>
    <t>przychody z tyt. opłat za żywienie związane z działalnością statutową</t>
  </si>
  <si>
    <t>przychody z tyt. opłaty za bezumowne korzystanie z gruntu</t>
  </si>
  <si>
    <t>opłaty za zarząd i użytkowanie wieczyste</t>
  </si>
  <si>
    <t>przychody z najmu i dzierżawy mienia związane z działalnością statutową</t>
  </si>
  <si>
    <r>
      <t xml:space="preserve">Przychody netto ze sprzedaży produktów </t>
    </r>
    <r>
      <rPr>
        <sz val="10"/>
        <rFont val="Calibri"/>
        <family val="2"/>
        <charset val="238"/>
        <scheme val="minor"/>
      </rPr>
      <t>w tym:</t>
    </r>
  </si>
  <si>
    <t>Struktura przychodów</t>
  </si>
  <si>
    <t xml:space="preserve">II.2.5.a. Struktura przychodów </t>
  </si>
  <si>
    <t>II.2.5. Inne informacje</t>
  </si>
  <si>
    <t>Nie dotyczy.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</si>
  <si>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</si>
  <si>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koszty przeciwdziałania i usuwania skutków pandemii COVID-19</t>
  </si>
  <si>
    <t>które wystąpiły incydentalnie, w tym:</t>
  </si>
  <si>
    <t>o nadzwyczajnej wartości</t>
  </si>
  <si>
    <t>przychody z tytułu grantów, dotacji i darowizn otrzymanych w związku z pandemią COVID-19</t>
  </si>
  <si>
    <t>o nadzwyczajnej wartości, w tym:</t>
  </si>
  <si>
    <t>II.2.3. Przychody lub koszty o nadzwyczajnej wartości lub które wystąpiły incydentalnie</t>
  </si>
  <si>
    <t>W 2021 r. Urząd  m.st. Warszawy nie poniósł kosztów wytworzenia środków trwałych siłami własnymi.</t>
  </si>
  <si>
    <t>( środki trwałe wytworzone siłami własnymi )</t>
  </si>
  <si>
    <t>II.2.2. Koszt wytworzenia środków trwałych w budowie poniesiony w okresie</t>
  </si>
  <si>
    <t>W 2021 r. nie wystąpiły odpisy aktualizujące wartość zapasów.</t>
  </si>
  <si>
    <t>II.2.1. Odpisy aktualizujące wartość zapasów</t>
  </si>
  <si>
    <t>Rozliczenia z tytułu środków na wydatki budżetowe i z tytułu dochodów budżetowych</t>
  </si>
  <si>
    <t>wadia i kaucje</t>
  </si>
  <si>
    <t>dochody budżetowe</t>
  </si>
  <si>
    <t>z tytułu pożyczek mieszkaniowych.</t>
  </si>
  <si>
    <t>odpis aktualizujący wartość należności dochodzonych 
na drodze sądowej</t>
  </si>
  <si>
    <t>wartość brutto</t>
  </si>
  <si>
    <t xml:space="preserve">należności dochodzone na drodze sądowej (wartość netto) </t>
  </si>
  <si>
    <t>Pozostałe należności, w tym:</t>
  </si>
  <si>
    <t>Należności z tytułu ubezpieczeń i innych świadczeń</t>
  </si>
  <si>
    <t>Należności od budżetów</t>
  </si>
  <si>
    <t>Należności z tytułu dostaw i usług</t>
  </si>
  <si>
    <t>Stan na początek roku</t>
  </si>
  <si>
    <t xml:space="preserve">II.1.16.b. Należności krótkoterminowe netto </t>
  </si>
  <si>
    <t>Wartość netto na koniec roku</t>
  </si>
  <si>
    <t>Wartość netto na początek roku</t>
  </si>
  <si>
    <t>Odpisy z tytułu trwałej utraty wartości na koniec roku</t>
  </si>
  <si>
    <t>Zmniejszenia</t>
  </si>
  <si>
    <t>Zwiększenia</t>
  </si>
  <si>
    <t>Odpisy z tytułu trwałej utraty wartości na początek roku</t>
  </si>
  <si>
    <t>Wartość początkowa na koniec roku</t>
  </si>
  <si>
    <t xml:space="preserve">-  przeniesienie </t>
  </si>
  <si>
    <t>-  likwidacja</t>
  </si>
  <si>
    <t>-  sprzedaż</t>
  </si>
  <si>
    <t>-  przeszacowanie</t>
  </si>
  <si>
    <t>-  przeniesienie</t>
  </si>
  <si>
    <t>-  nabycie</t>
  </si>
  <si>
    <t>-  przeszacowanie</t>
  </si>
  <si>
    <t>Wartość początkowa na początek roku</t>
  </si>
  <si>
    <t>Inne krótkoterminowe aktywa finansowe</t>
  </si>
  <si>
    <t xml:space="preserve">Inne papiery wartościowe  </t>
  </si>
  <si>
    <t xml:space="preserve">Akcje i udziały </t>
  </si>
  <si>
    <t>Środki trwałe będące w użytkowaniu przez Spółkę do czasu wniesienia ich aportem do Spółki</t>
  </si>
  <si>
    <t>Inne długoterminowe aktywa finansowe</t>
  </si>
  <si>
    <t>Inne papiery wartościowe</t>
  </si>
  <si>
    <t xml:space="preserve">Krótkoterminowe aktywa finansowe </t>
  </si>
  <si>
    <t>Nieruchomości inwestycyjne</t>
  </si>
  <si>
    <t xml:space="preserve">Długoterminowe aktywa finansowe </t>
  </si>
  <si>
    <t>Aktywa finansowe</t>
  </si>
  <si>
    <t>II.1.16.a. Inwestycje finansowe długoterminowe i krótkoterminowe - zmiany w ciągu roku obrotowego</t>
  </si>
  <si>
    <t>II.1.16. Inne informacje</t>
  </si>
  <si>
    <t>Świadczenia pracownicze</t>
  </si>
  <si>
    <t>Kwota wypłaty
 w roku bieżącym</t>
  </si>
  <si>
    <t>Kwota wypłaty
 w roku poprzednim</t>
  </si>
  <si>
    <t>II.1.15. Informacja o kwocie wypłaconych środków pieniężnych na świadczenia pracownicze</t>
  </si>
  <si>
    <t>Otrzymane poręczenia i gwarancje</t>
  </si>
  <si>
    <t>Stan na koniec roku</t>
  </si>
  <si>
    <t xml:space="preserve">Stan na początek roku </t>
  </si>
  <si>
    <t>II.1.14. Łączna kwota otrzymanych przez jednostkę gwarancji i poręczeń niewykazanych w bilansie</t>
  </si>
  <si>
    <t>w tym: koszty mediów</t>
  </si>
  <si>
    <t xml:space="preserve">usługi wykonane a niezafakturowane </t>
  </si>
  <si>
    <t>naprawy gwarancyjne</t>
  </si>
  <si>
    <t>Rozliczenia międzyokresowe kosztów bierne</t>
  </si>
  <si>
    <t xml:space="preserve">wpłaty z ZUS za  pensjonariuszy </t>
  </si>
  <si>
    <t>sprzedaż lokali mieszkaniowych, użytkowych</t>
  </si>
  <si>
    <t>wykup lokali, budynków</t>
  </si>
  <si>
    <t>przychody z tyt. przekształcenia użytkowania wieczystego w prawo własności</t>
  </si>
  <si>
    <t>przychody z tyt. użytkowania wieczystego</t>
  </si>
  <si>
    <t>przychody za zajęcie pasa drogowego</t>
  </si>
  <si>
    <t>Rozliczenia międzyokresowe przychodów, w tym:</t>
  </si>
  <si>
    <t>Rozliczenia międzyokresowe</t>
  </si>
  <si>
    <t xml:space="preserve">II.1.13.b. Rozliczenia międzyokresowe przychodów i rozliczenia międzyokresowe bierne </t>
  </si>
  <si>
    <t xml:space="preserve">Inne </t>
  </si>
  <si>
    <t xml:space="preserve">Najem lokali </t>
  </si>
  <si>
    <t>Prenumeraty, publikatory aktów prawnych</t>
  </si>
  <si>
    <t>Ubezpieczenia</t>
  </si>
  <si>
    <t>Abonamenty</t>
  </si>
  <si>
    <t>Licencje, opłaty serwisowe, wsparcie techniczne (programy komputerowe)</t>
  </si>
  <si>
    <t>Koszty mediów, dystrybucja energii</t>
  </si>
  <si>
    <t>Koszty konserwacji i remontów</t>
  </si>
  <si>
    <t>Druki komunikacyjne i tablice rejestracyjne</t>
  </si>
  <si>
    <t>Czynne rozliczenia międzyokresowe kosztów stanowiące różnicę między wartością otrzymanych finansowych składników aktywów a zobowiązaniem zapłaty za nie</t>
  </si>
  <si>
    <t>Razem krótkoterminowe</t>
  </si>
  <si>
    <t>Prenumeraty</t>
  </si>
  <si>
    <t>Razem długoterminowe</t>
  </si>
  <si>
    <t>Rozliczenia międzyokresowe czynne</t>
  </si>
  <si>
    <t xml:space="preserve">II.1.13.a. Rozliczenia międzyokresowe czynne </t>
  </si>
  <si>
    <t>inne sprawy sporne</t>
  </si>
  <si>
    <t>zobowiązania warunkowe z tytułu zasiedzeń</t>
  </si>
  <si>
    <t>na odszkodowania z tytułu bezumownego korzystania z nieruchomości</t>
  </si>
  <si>
    <t xml:space="preserve">za grunty przejęte pod drogi w oparciu o tzw. Specustawę </t>
  </si>
  <si>
    <t>za grunty zajęte pod drogi</t>
  </si>
  <si>
    <t xml:space="preserve">na odszkodowania związane z uchwaleniem planu miejscowego zagospodarowania </t>
  </si>
  <si>
    <t>na odszkodowania za nieruchomości warszawskie (DEKRET BIERUTA z dnia 26 października 1945 r.)</t>
  </si>
  <si>
    <t xml:space="preserve">za wywłaszczenie nieruchomości  </t>
  </si>
  <si>
    <t xml:space="preserve">za grunty wydzielone pod drogi </t>
  </si>
  <si>
    <t>na odszkodowania z tytułu naruszenia zasady pierwszeństwa</t>
  </si>
  <si>
    <t>Kategoria</t>
  </si>
  <si>
    <t xml:space="preserve">II.1.12.b. Wykaz spraw spornych z tytułu zobowiązań warunkowych </t>
  </si>
  <si>
    <t>Umowy wsparcia</t>
  </si>
  <si>
    <t>Z tytułu zawartej, lecz jeszcze niewykonanej umowy</t>
  </si>
  <si>
    <t xml:space="preserve">Nieuznane roszczenia wierzycieli </t>
  </si>
  <si>
    <t xml:space="preserve">Kaucje i wadia </t>
  </si>
  <si>
    <t>Gwarancje</t>
  </si>
  <si>
    <t>utworzone rezerwy bilansowe</t>
  </si>
  <si>
    <r>
      <t>Poręczenia</t>
    </r>
    <r>
      <rPr>
        <sz val="10"/>
        <color indexed="8"/>
        <rFont val="Calibri"/>
        <family val="2"/>
        <charset val="238"/>
        <scheme val="minor"/>
      </rPr>
      <t>, w tym:</t>
    </r>
  </si>
  <si>
    <t>Zabezpieczenie środków otrzymanych z NFOŚiGW na realizację inwestycji objętej porozumieniem o realizacji projektu ISPA 2000/PL/16/P/PE/020 pn. Zaopatrzenie w wodę i oczyszczanie ścieków w Warszawie oraz zabezpieczenie środków otrzymanych z Ministerstwa Kultury i Dziedzictwa Narodowego na realizację projektu pn. Renowacja i adaptacja na cele kulturalne piwnic Staromiejskich Warszawy na obszarze wpisu na listę Światowego Dziedzictwa UNESCO w ramach umowy nr 39/PL0236/NMF/2018. W 2020 roku wykazano zabezpieczenie umowy kredytu odnawialnego krótkoterminowego nr DR/B/XI/1/2/14/2020 w wysokości 500.000.000,00 zł, które wygasło 31.03.2021 roku.</t>
  </si>
  <si>
    <t>Zabezpieczenia w postaci weksli</t>
  </si>
  <si>
    <t>Opis charakteru zobowiązania warunkowego, w tym czy zabezpieczone na majątku jednostki</t>
  </si>
  <si>
    <t>Tytuł</t>
  </si>
  <si>
    <t xml:space="preserve">II.1.12.a. Pozabilansowe zabezpieczenia, w tym również udzielone przez jednostkę gwarancje i poręczenia, także wekslowe </t>
  </si>
  <si>
    <t>W 2021 roku nie wystąpiły zobowiązania zabezpieczone na majątku jednostki.</t>
  </si>
  <si>
    <t>II.1.11. Zobowiązania zabezpieczone na majątku jednostki</t>
  </si>
  <si>
    <t>Nie wystąpiły przypadki kwalifikowania umów leasingu zgodnie z przepisami podatkowymi.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</si>
  <si>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</si>
  <si>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·            powyżej 5 lat</t>
  </si>
  <si>
    <t>·            powyżej 3 do 5 lat</t>
  </si>
  <si>
    <t>·            powyżej 1 roku do 3 lat</t>
  </si>
  <si>
    <t>Pozostałe zobowiązania długoterminowe  wobec pozostałych jednostek</t>
  </si>
  <si>
    <t>Pozostałe zobowiązania długoterminowe wobec jednostek powiązanych</t>
  </si>
  <si>
    <t>Zobowiązania finansowe</t>
  </si>
  <si>
    <t xml:space="preserve">II.1.9. Zobowiązania długoterminowe według zapadalności </t>
  </si>
  <si>
    <t>Inne rezerwy</t>
  </si>
  <si>
    <t>Rezerwy na odszkodowania z tytułu bezumownego korzystania z nieruchomości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</si>
  <si>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</si>
  <si>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Rezerwy za grunty zajęte pod drogi </t>
  </si>
  <si>
    <t xml:space="preserve">Rezerwy na odszkodowania związane z uchwaleniem planu miejscowego zagospodarowania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</si>
  <si>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 r.) </t>
    </r>
    <r>
      <rPr>
        <b/>
        <sz val="10"/>
        <rFont val="Book Antiqua"/>
        <family val="1"/>
        <charset val="238"/>
      </rPr>
      <t/>
    </r>
  </si>
  <si>
    <t xml:space="preserve">Rezerwy za wywłaszczenie nieruchomości  </t>
  </si>
  <si>
    <t xml:space="preserve">Rezerwy za grunty wydzielone pod drogi </t>
  </si>
  <si>
    <t>Rezerwy na odszkodowania z tytułu naruszenia zasady pierwszeństwa</t>
  </si>
  <si>
    <t>Rezerwa na straty z tytułu udzielonych gwarancji i poręczeń</t>
  </si>
  <si>
    <t>Rozwiązane</t>
  </si>
  <si>
    <t>Wykorzystane</t>
  </si>
  <si>
    <t>Utworzone</t>
  </si>
  <si>
    <t xml:space="preserve">II.1.8. Rezerwy na zobowiązania - zmiany w ciągu roku obrotowego </t>
  </si>
  <si>
    <t>Należności alimentacyjne</t>
  </si>
  <si>
    <t>3</t>
  </si>
  <si>
    <t>w tym: należności finansowe (pożyczki zagrożone)</t>
  </si>
  <si>
    <t>Należności krótkoterminowe</t>
  </si>
  <si>
    <t>2</t>
  </si>
  <si>
    <t>Należności długoterminowe</t>
  </si>
  <si>
    <t>Rozwiązanie</t>
  </si>
  <si>
    <t>Wykorzystanie</t>
  </si>
  <si>
    <t>Zmiany stanu odpisów w ciągu roku obrotowego</t>
  </si>
  <si>
    <t>Wyszczególnienie odpisów z tytułu</t>
  </si>
  <si>
    <t xml:space="preserve">II.1.7. Odpisy aktualizujące wartość należności </t>
  </si>
  <si>
    <t>inne (poniżej 20%)</t>
  </si>
  <si>
    <t>Mazowiecki Fundusz Poręczeń Kredytowych Sp. z o.o.</t>
  </si>
  <si>
    <t>Country House U.A. Sp. z o.o. w likwidacji</t>
  </si>
  <si>
    <t>Sedeco Sp. z o.o.</t>
  </si>
  <si>
    <t>Szpital Solec Sp. z o.o.</t>
  </si>
  <si>
    <t>"WAREXPO" Sp. z o.o.</t>
  </si>
  <si>
    <t xml:space="preserve">Miejskie Przedsiębiorstwo Wodociągów i Kanalizacji w m.st. Warszawie SA </t>
  </si>
  <si>
    <t>Kapitały własne na dzień 31 grudnia poprzedniego roku</t>
  </si>
  <si>
    <t>Zysk/(strata) netto za rok zakończony dnia 31 grudnia poprzedniego roku</t>
  </si>
  <si>
    <t>Wartość bilansowa udziałów/akcji</t>
  </si>
  <si>
    <t>Odpis</t>
  </si>
  <si>
    <t>Wartość brutto udziałów/ akcji</t>
  </si>
  <si>
    <t>Udział w kapitale własnym (%)</t>
  </si>
  <si>
    <t>Liczba udziałów / akcji</t>
  </si>
  <si>
    <t>Nazwa podmiotów</t>
  </si>
  <si>
    <t>II.1.6. Liczba i wartość posiadanych akcji i udziałów c.d.</t>
  </si>
  <si>
    <t>Kapitały własne na dzień 31 grudnia bieżącego roku</t>
  </si>
  <si>
    <t>Zysk/(strata) netto za rok zakończony dnia 31 grudnia bieżącego roku</t>
  </si>
  <si>
    <t xml:space="preserve"> </t>
  </si>
  <si>
    <t>II.1.6. Liczba i wartość posiadanych akcji i udziałów</t>
  </si>
  <si>
    <t>Inne środki trwałe</t>
  </si>
  <si>
    <t>Środki transportu</t>
  </si>
  <si>
    <t>Urządzenia techniczne i maszyny</t>
  </si>
  <si>
    <t>Budynki, lokale i obiekty inżynierii lądowej i wodnej</t>
  </si>
  <si>
    <t>Grunty</t>
  </si>
  <si>
    <t>w tym:</t>
  </si>
  <si>
    <t>Wartość nieamortyzowanych lub nieumarzanych przez jednostkę środków trwałych, używanych na podstawie umów najmu, dzierżawy i innych umów, w tym z tytułu umów leasingu (ewidencja pozabilansowa)</t>
  </si>
  <si>
    <t xml:space="preserve">II.1.5.Wartość nieamortyzowanych lub nieumarzanych przez jednostkę środków trwałych, używanych na podstawie umów najmu, dzierżawy i innych umów, w tym z tytułu umów leasingu </t>
  </si>
  <si>
    <t>Wartość gruntów użytkowanych wieczyście</t>
  </si>
  <si>
    <t>Treść</t>
  </si>
  <si>
    <t xml:space="preserve">II.1.4. Grunty użytkowane wieczyście </t>
  </si>
  <si>
    <t>Kwota zmniejszeń odpisów aktualizujących w trakcie roku obrotowego</t>
  </si>
  <si>
    <t>Kwota dokonanych w trakcie roku obrotowego odpisów aktualizujących</t>
  </si>
  <si>
    <t>Inne  papiery wartościowe</t>
  </si>
  <si>
    <t>Akcje i udziały</t>
  </si>
  <si>
    <t>Wartość mienia zlikwidowanych jednostek</t>
  </si>
  <si>
    <t>Rzeczowe aktywa trwałe</t>
  </si>
  <si>
    <t>Wartości niematerialne i prawne</t>
  </si>
  <si>
    <t>Długoterminowe aktywa finansowe</t>
  </si>
  <si>
    <t>Długoterminowe aktywa niefinansowe</t>
  </si>
  <si>
    <t xml:space="preserve"> II.1.3. Odpisy aktualizujące wartość długoterminowych aktywów</t>
  </si>
  <si>
    <t>W rezultacie odstąpiono od pozyskiwania tego typu danych.</t>
  </si>
  <si>
    <t xml:space="preserve">Z uwagi na znaczącą ilość składników mienia stanowiących środki trwałe gromadzenie informacji o ich aktualnej wartości rynkowej wymagałoby poniesienia istotnych kosztów. </t>
  </si>
  <si>
    <t xml:space="preserve">II.1.2. Aktualna wartość rynkowa środków trwałych, o ile jednostka dysponuje takimi informacjami </t>
  </si>
  <si>
    <t>Stan na  koniec roku</t>
  </si>
  <si>
    <t>Wartość netto</t>
  </si>
  <si>
    <t>Odpisy na koniec roku</t>
  </si>
  <si>
    <t>Odpisy na początek roku</t>
  </si>
  <si>
    <t xml:space="preserve">Odpisy aktualizujące </t>
  </si>
  <si>
    <t>3. Inne (likwidacja)</t>
  </si>
  <si>
    <t xml:space="preserve">2. Przekazanie </t>
  </si>
  <si>
    <t>1. Sprzedaż</t>
  </si>
  <si>
    <t>2. Inne</t>
  </si>
  <si>
    <t>1. Zakup</t>
  </si>
  <si>
    <t>Wartość początkowa</t>
  </si>
  <si>
    <t>Ogółem</t>
  </si>
  <si>
    <t>Zabytki archeologiczne (w szczególności: pozostałości terenowe pradziejowego i historycznego osadnictwa, kurhany, relikty działalności gospodarczej, religijnej i artystycznej)</t>
  </si>
  <si>
    <t>Zabytki nieruchome (w szczególności: dzieła architektury i budownictwa, pomniki, tablice pamiątkowe, cmentarze, parki i ogrody, obiekty techniki)</t>
  </si>
  <si>
    <t>Zabytki ruchome (w szczególności: dzieła sztuk plastycznych, rzemiosła artystycznego, numizmaty, pamiątki historyczne, materiały biblioteczne, instrumenty muzyczne, wytwory sztuki ludowej)</t>
  </si>
  <si>
    <t xml:space="preserve">II.1.1.c. Informacja o zasobach dóbr kultury (zabytkach) </t>
  </si>
  <si>
    <t>Odpisy aktualizujące</t>
  </si>
  <si>
    <t>Likwidacja i sprzedaż</t>
  </si>
  <si>
    <t>Zmniejszenia, w tym:</t>
  </si>
  <si>
    <t>Amortyzacja okresu</t>
  </si>
  <si>
    <t>Zwiększenia, w tym:</t>
  </si>
  <si>
    <t>Umorzenie</t>
  </si>
  <si>
    <t>Nabycie</t>
  </si>
  <si>
    <t>Wartości niematerialne i prawne ogółem</t>
  </si>
  <si>
    <t xml:space="preserve">II.1.1.b. Wartości niematerialne i prawne  - zmiany w ciągu roku obrotowego </t>
  </si>
  <si>
    <t>Przemieszczenia</t>
  </si>
  <si>
    <t>RAZEM</t>
  </si>
  <si>
    <t>Środki trwałe w budowie (inwestycje) oraz zaliczki na poczet inwestycji</t>
  </si>
  <si>
    <t>w tym: Grunty stanowiące własność jednostki samorządu terytorialnego, przekazane w użytkowanie wieczyste innym podmiotom</t>
  </si>
  <si>
    <t>Rzeczowy majątek trwały</t>
  </si>
  <si>
    <t>ŚRODKI TRWAŁE</t>
  </si>
  <si>
    <t xml:space="preserve">II.1.1.a. Rzeczowy majątek trwały - zmiany w ciągu roku obrotowego </t>
  </si>
  <si>
    <t>/-/ Mirosław Czekaj</t>
  </si>
  <si>
    <t>/-/ Rafał Trzaskowski</t>
  </si>
  <si>
    <r>
      <t xml:space="preserve">II.3.1. Informacja o stanie zatrudnienia </t>
    </r>
    <r>
      <rPr>
        <sz val="11"/>
        <color indexed="8"/>
        <rFont val="Calibri"/>
        <family val="2"/>
        <charset val="238"/>
        <scheme val="minor"/>
      </rPr>
      <t>(osoby)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</si>
</sst>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yyyy\-mm\-dd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color indexed="12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23" fillId="0" borderId="0"/>
  </cellStyleXfs>
  <cellXfs count="779">
    <xf numFmtId="0" fontId="0" fillId="0" borderId="0" xfId="0"/>
    <xf numFmtId="4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  <protection locked="0"/>
    </xf>
    <xf numFmtId="4" fontId="3" fillId="0" borderId="6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4" fontId="5" fillId="3" borderId="1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Fill="1" applyBorder="1" applyAlignment="1" applyProtection="1">
      <alignment vertical="center"/>
    </xf>
    <xf numFmtId="4" fontId="3" fillId="0" borderId="26" xfId="0" applyNumberFormat="1" applyFont="1" applyBorder="1" applyAlignment="1" applyProtection="1">
      <alignment vertical="center"/>
      <protection locked="0"/>
    </xf>
    <xf numFmtId="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" fillId="0" borderId="29" xfId="0" applyNumberFormat="1" applyFont="1" applyBorder="1" applyAlignment="1" applyProtection="1">
      <alignment vertical="center"/>
      <protection locked="0"/>
    </xf>
    <xf numFmtId="4" fontId="7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4" fontId="5" fillId="2" borderId="1" xfId="0" applyNumberFormat="1" applyFont="1" applyFill="1" applyBorder="1" applyAlignment="1" applyProtection="1">
      <alignment horizontal="right" vertical="center"/>
    </xf>
    <xf numFmtId="4" fontId="5" fillId="0" borderId="29" xfId="0" applyNumberFormat="1" applyFont="1" applyFill="1" applyBorder="1" applyAlignment="1" applyProtection="1">
      <alignment vertical="center"/>
    </xf>
    <xf numFmtId="4" fontId="3" fillId="0" borderId="29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26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4" fontId="8" fillId="0" borderId="28" xfId="0" applyNumberFormat="1" applyFont="1" applyFill="1" applyBorder="1" applyAlignment="1" applyProtection="1">
      <alignment vertical="center"/>
    </xf>
    <xf numFmtId="4" fontId="8" fillId="0" borderId="29" xfId="0" applyNumberFormat="1" applyFont="1" applyFill="1" applyBorder="1" applyAlignment="1" applyProtection="1">
      <alignment vertical="center"/>
    </xf>
    <xf numFmtId="4" fontId="8" fillId="0" borderId="26" xfId="0" applyNumberFormat="1" applyFont="1" applyFill="1" applyBorder="1" applyAlignment="1" applyProtection="1">
      <alignment vertical="center"/>
    </xf>
    <xf numFmtId="4" fontId="10" fillId="0" borderId="32" xfId="0" applyNumberFormat="1" applyFont="1" applyBorder="1" applyAlignment="1" applyProtection="1">
      <alignment vertical="center"/>
      <protection locked="0"/>
    </xf>
    <xf numFmtId="4" fontId="8" fillId="0" borderId="28" xfId="0" applyNumberFormat="1" applyFont="1" applyBorder="1" applyAlignment="1" applyProtection="1">
      <alignment vertical="center"/>
      <protection locked="0"/>
    </xf>
    <xf numFmtId="4" fontId="8" fillId="0" borderId="29" xfId="0" applyNumberFormat="1" applyFont="1" applyBorder="1" applyAlignment="1" applyProtection="1">
      <alignment vertical="center"/>
      <protection locked="0"/>
    </xf>
    <xf numFmtId="4" fontId="8" fillId="0" borderId="26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8" fillId="0" borderId="5" xfId="0" applyNumberFormat="1" applyFont="1" applyBorder="1" applyAlignment="1" applyProtection="1">
      <alignment vertical="center"/>
      <protection locked="0"/>
    </xf>
    <xf numFmtId="4" fontId="3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left" vertical="center" indent="1"/>
      <protection locked="0"/>
    </xf>
    <xf numFmtId="4" fontId="3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3" fillId="0" borderId="34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left" vertical="center" wrapText="1"/>
    </xf>
    <xf numFmtId="4" fontId="8" fillId="0" borderId="35" xfId="0" applyNumberFormat="1" applyFont="1" applyBorder="1" applyAlignment="1" applyProtection="1">
      <alignment vertical="center"/>
      <protection locked="0"/>
    </xf>
    <xf numFmtId="4" fontId="8" fillId="0" borderId="36" xfId="0" applyNumberFormat="1" applyFont="1" applyBorder="1" applyAlignment="1" applyProtection="1">
      <alignment vertical="center"/>
      <protection locked="0"/>
    </xf>
    <xf numFmtId="4" fontId="8" fillId="0" borderId="37" xfId="0" applyNumberFormat="1" applyFont="1" applyBorder="1" applyAlignment="1" applyProtection="1">
      <alignment vertical="center"/>
      <protection locked="0"/>
    </xf>
    <xf numFmtId="4" fontId="8" fillId="0" borderId="38" xfId="0" applyNumberFormat="1" applyFont="1" applyBorder="1" applyAlignment="1" applyProtection="1">
      <alignment vertical="center"/>
      <protection locked="0"/>
    </xf>
    <xf numFmtId="4" fontId="3" fillId="0" borderId="39" xfId="0" applyNumberFormat="1" applyFont="1" applyBorder="1" applyAlignment="1" applyProtection="1">
      <alignment vertical="center"/>
      <protection locked="0"/>
    </xf>
    <xf numFmtId="4" fontId="3" fillId="0" borderId="40" xfId="0" applyNumberFormat="1" applyFont="1" applyBorder="1" applyAlignment="1" applyProtection="1">
      <alignment vertical="center"/>
      <protection locked="0"/>
    </xf>
    <xf numFmtId="4" fontId="3" fillId="0" borderId="11" xfId="0" applyNumberFormat="1" applyFont="1" applyBorder="1" applyAlignment="1" applyProtection="1">
      <alignment vertical="center"/>
      <protection locked="0"/>
    </xf>
    <xf numFmtId="4" fontId="5" fillId="0" borderId="3" xfId="0" applyNumberFormat="1" applyFont="1" applyFill="1" applyBorder="1" applyAlignment="1" applyProtection="1">
      <alignment vertical="center"/>
    </xf>
    <xf numFmtId="4" fontId="8" fillId="0" borderId="7" xfId="0" applyNumberFormat="1" applyFont="1" applyBorder="1" applyAlignment="1" applyProtection="1">
      <alignment vertical="center"/>
      <protection locked="0"/>
    </xf>
    <xf numFmtId="4" fontId="8" fillId="0" borderId="9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8" fillId="0" borderId="11" xfId="0" applyNumberFormat="1" applyFont="1" applyBorder="1" applyAlignment="1" applyProtection="1">
      <alignment vertical="center"/>
      <protection locked="0"/>
    </xf>
    <xf numFmtId="4" fontId="3" fillId="0" borderId="13" xfId="0" applyNumberFormat="1" applyFont="1" applyBorder="1" applyAlignment="1" applyProtection="1">
      <alignment vertical="center"/>
      <protection locked="0"/>
    </xf>
    <xf numFmtId="4" fontId="7" fillId="3" borderId="4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9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5" fillId="0" borderId="29" xfId="0" applyNumberFormat="1" applyFont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26" xfId="0" applyNumberFormat="1" applyFont="1" applyBorder="1" applyAlignment="1" applyProtection="1">
      <alignment horizontal="right" vertical="center" wrapText="1"/>
      <protection locked="0"/>
    </xf>
    <xf numFmtId="4" fontId="7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Border="1" applyAlignment="1" applyProtection="1">
      <alignment horizontal="left" vertical="center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2" borderId="42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7" fillId="2" borderId="26" xfId="2" applyFont="1" applyFill="1" applyBorder="1" applyAlignment="1" applyProtection="1">
      <alignment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Fill="1" applyBorder="1" applyAlignment="1" applyProtection="1">
      <alignment vertical="center" wrapText="1"/>
      <protection locked="0"/>
    </xf>
    <xf numFmtId="4" fontId="7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32" xfId="0" applyNumberFormat="1" applyFont="1" applyFill="1" applyBorder="1" applyAlignment="1" applyProtection="1">
      <alignment vertical="center" wrapText="1"/>
      <protection locked="0"/>
    </xf>
    <xf numFmtId="4" fontId="7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26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7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6" xfId="2" applyFont="1" applyFill="1" applyBorder="1" applyAlignment="1" applyProtection="1">
      <alignment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4" fontId="7" fillId="0" borderId="3" xfId="0" applyNumberFormat="1" applyFont="1" applyFill="1" applyBorder="1" applyAlignment="1" applyProtection="1">
      <alignment horizontal="right" vertical="center" wrapText="1"/>
    </xf>
    <xf numFmtId="4" fontId="7" fillId="0" borderId="42" xfId="0" applyNumberFormat="1" applyFont="1" applyFill="1" applyBorder="1" applyAlignment="1" applyProtection="1">
      <alignment horizontal="right" vertical="center" wrapText="1"/>
    </xf>
    <xf numFmtId="4" fontId="7" fillId="0" borderId="4" xfId="0" applyNumberFormat="1" applyFont="1" applyFill="1" applyBorder="1" applyAlignment="1" applyProtection="1">
      <alignment horizontal="right" vertical="center" wrapText="1"/>
    </xf>
    <xf numFmtId="4" fontId="7" fillId="0" borderId="46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29" xfId="0" applyNumberFormat="1" applyFont="1" applyFill="1" applyBorder="1" applyAlignment="1" applyProtection="1">
      <alignment vertical="center" wrapText="1"/>
      <protection locked="0"/>
    </xf>
    <xf numFmtId="4" fontId="3" fillId="0" borderId="29" xfId="0" applyNumberFormat="1" applyFont="1" applyFill="1" applyBorder="1" applyAlignment="1" applyProtection="1">
      <alignment vertical="center" wrapText="1"/>
      <protection locked="0"/>
    </xf>
    <xf numFmtId="4" fontId="3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3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3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vertical="center" wrapText="1"/>
      <protection locked="0"/>
    </xf>
    <xf numFmtId="4" fontId="5" fillId="0" borderId="42" xfId="0" applyNumberFormat="1" applyFont="1" applyFill="1" applyBorder="1" applyAlignment="1" applyProtection="1">
      <alignment vertical="center" wrapText="1"/>
      <protection locked="0"/>
    </xf>
    <xf numFmtId="4" fontId="5" fillId="0" borderId="4" xfId="0" applyNumberFormat="1" applyFont="1" applyFill="1" applyBorder="1" applyAlignment="1" applyProtection="1">
      <alignment vertical="center" wrapText="1"/>
      <protection locked="0"/>
    </xf>
    <xf numFmtId="4" fontId="5" fillId="0" borderId="46" xfId="0" applyNumberFormat="1" applyFont="1" applyFill="1" applyBorder="1" applyAlignment="1" applyProtection="1">
      <alignment vertical="center" wrapText="1"/>
      <protection locked="0"/>
    </xf>
    <xf numFmtId="4" fontId="5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53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0" xfId="0" applyNumberFormat="1" applyFont="1" applyFill="1" applyAlignment="1" applyProtection="1">
      <alignment vertical="center"/>
      <protection locked="0"/>
    </xf>
    <xf numFmtId="4" fontId="16" fillId="0" borderId="0" xfId="0" applyNumberFormat="1" applyFont="1" applyFill="1" applyAlignment="1" applyProtection="1">
      <alignment vertical="center"/>
      <protection locked="0"/>
    </xf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justify" vertical="center"/>
    </xf>
    <xf numFmtId="4" fontId="5" fillId="0" borderId="11" xfId="0" applyNumberFormat="1" applyFont="1" applyBorder="1" applyAlignment="1" applyProtection="1">
      <alignment vertical="center"/>
      <protection locked="0"/>
    </xf>
    <xf numFmtId="4" fontId="5" fillId="0" borderId="5" xfId="0" applyNumberFormat="1" applyFont="1" applyBorder="1" applyAlignment="1" applyProtection="1">
      <alignment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4" fontId="5" fillId="2" borderId="3" xfId="0" applyNumberFormat="1" applyFont="1" applyFill="1" applyBorder="1" applyAlignment="1" applyProtection="1">
      <alignment vertical="center"/>
      <protection locked="0"/>
    </xf>
    <xf numFmtId="4" fontId="3" fillId="0" borderId="28" xfId="0" applyNumberFormat="1" applyFont="1" applyFill="1" applyBorder="1" applyAlignment="1" applyProtection="1">
      <alignment horizontal="right" vertical="center"/>
      <protection locked="0"/>
    </xf>
    <xf numFmtId="4" fontId="3" fillId="0" borderId="29" xfId="0" applyNumberFormat="1" applyFont="1" applyFill="1" applyBorder="1" applyAlignment="1" applyProtection="1">
      <alignment horizontal="right" vertical="center"/>
      <protection locked="0"/>
    </xf>
    <xf numFmtId="4" fontId="3" fillId="0" borderId="26" xfId="0" applyNumberFormat="1" applyFont="1" applyFill="1" applyBorder="1" applyAlignment="1" applyProtection="1">
      <alignment horizontal="right" vertical="center"/>
      <protection locked="0"/>
    </xf>
    <xf numFmtId="4" fontId="5" fillId="2" borderId="3" xfId="0" applyNumberFormat="1" applyFont="1" applyFill="1" applyBorder="1" applyAlignment="1" applyProtection="1">
      <alignment horizontal="right" vertical="center"/>
    </xf>
    <xf numFmtId="4" fontId="7" fillId="2" borderId="4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54" xfId="0" applyNumberFormat="1" applyFont="1" applyBorder="1" applyAlignment="1" applyProtection="1">
      <alignment horizontal="right" vertical="center" wrapText="1"/>
      <protection locked="0"/>
    </xf>
    <xf numFmtId="4" fontId="3" fillId="0" borderId="55" xfId="0" applyNumberFormat="1" applyFont="1" applyBorder="1" applyAlignment="1" applyProtection="1">
      <alignment horizontal="right" vertical="center" wrapText="1"/>
      <protection locked="0"/>
    </xf>
    <xf numFmtId="4" fontId="3" fillId="0" borderId="9" xfId="0" applyNumberFormat="1" applyFont="1" applyBorder="1" applyAlignment="1" applyProtection="1">
      <alignment horizontal="right" vertical="center" wrapText="1"/>
      <protection locked="0"/>
    </xf>
    <xf numFmtId="4" fontId="3" fillId="0" borderId="29" xfId="0" applyNumberFormat="1" applyFont="1" applyBorder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3" fillId="0" borderId="26" xfId="0" applyNumberFormat="1" applyFont="1" applyBorder="1" applyAlignment="1" applyProtection="1">
      <alignment horizontal="right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justify" vertical="center"/>
      <protection locked="0"/>
    </xf>
    <xf numFmtId="4" fontId="3" fillId="0" borderId="28" xfId="0" applyNumberFormat="1" applyFont="1" applyBorder="1" applyAlignment="1" applyProtection="1">
      <alignment horizontal="right"/>
      <protection locked="0"/>
    </xf>
    <xf numFmtId="4" fontId="3" fillId="0" borderId="29" xfId="0" applyNumberFormat="1" applyFont="1" applyBorder="1" applyAlignment="1" applyProtection="1">
      <alignment horizontal="right"/>
      <protection locked="0"/>
    </xf>
    <xf numFmtId="4" fontId="3" fillId="0" borderId="26" xfId="0" applyNumberFormat="1" applyFont="1" applyBorder="1" applyAlignment="1" applyProtection="1">
      <alignment horizontal="right"/>
      <protection locked="0"/>
    </xf>
    <xf numFmtId="4" fontId="7" fillId="2" borderId="1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5" fillId="3" borderId="14" xfId="0" applyNumberFormat="1" applyFont="1" applyFill="1" applyBorder="1" applyAlignment="1" applyProtection="1">
      <alignment horizontal="right" vertical="center" wrapText="1"/>
    </xf>
    <xf numFmtId="4" fontId="7" fillId="3" borderId="1" xfId="0" applyNumberFormat="1" applyFont="1" applyFill="1" applyBorder="1" applyAlignment="1" applyProtection="1">
      <alignment horizontal="right" vertical="center" wrapText="1"/>
    </xf>
    <xf numFmtId="4" fontId="7" fillId="3" borderId="14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Alignment="1" applyProtection="1">
      <alignment horizontal="left" vertical="center" wrapText="1"/>
      <protection locked="0"/>
    </xf>
    <xf numFmtId="4" fontId="5" fillId="3" borderId="57" xfId="0" applyNumberFormat="1" applyFont="1" applyFill="1" applyBorder="1" applyAlignment="1" applyProtection="1">
      <alignment horizontal="right" vertical="center" wrapText="1"/>
    </xf>
    <xf numFmtId="4" fontId="5" fillId="3" borderId="53" xfId="0" applyNumberFormat="1" applyFont="1" applyFill="1" applyBorder="1" applyAlignment="1" applyProtection="1">
      <alignment horizontal="right" vertical="center" wrapText="1"/>
    </xf>
    <xf numFmtId="4" fontId="5" fillId="0" borderId="35" xfId="0" applyNumberFormat="1" applyFont="1" applyFill="1" applyBorder="1" applyAlignment="1" applyProtection="1">
      <alignment horizontal="right" vertical="center" wrapText="1"/>
    </xf>
    <xf numFmtId="4" fontId="5" fillId="0" borderId="37" xfId="0" applyNumberFormat="1" applyFont="1" applyFill="1" applyBorder="1" applyAlignment="1" applyProtection="1">
      <alignment horizontal="right" vertical="center" wrapText="1"/>
    </xf>
    <xf numFmtId="4" fontId="3" fillId="0" borderId="48" xfId="0" applyNumberFormat="1" applyFont="1" applyBorder="1" applyAlignment="1" applyProtection="1">
      <alignment horizontal="right" vertical="center" wrapText="1"/>
      <protection locked="0"/>
    </xf>
    <xf numFmtId="4" fontId="5" fillId="0" borderId="17" xfId="0" applyNumberFormat="1" applyFont="1" applyFill="1" applyBorder="1" applyAlignment="1" applyProtection="1">
      <alignment horizontal="right" vertical="center" wrapText="1"/>
    </xf>
    <xf numFmtId="4" fontId="3" fillId="0" borderId="44" xfId="0" applyNumberFormat="1" applyFont="1" applyBorder="1" applyAlignment="1" applyProtection="1">
      <alignment horizontal="right" vertical="center" wrapText="1"/>
      <protection locked="0"/>
    </xf>
    <xf numFmtId="4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/>
      <protection locked="0"/>
    </xf>
    <xf numFmtId="49" fontId="3" fillId="0" borderId="29" xfId="0" applyNumberFormat="1" applyFont="1" applyFill="1" applyBorder="1" applyAlignment="1" applyProtection="1">
      <alignment vertical="center"/>
      <protection locked="0"/>
    </xf>
    <xf numFmtId="4" fontId="3" fillId="0" borderId="9" xfId="0" applyNumberFormat="1" applyFont="1" applyFill="1" applyBorder="1" applyAlignment="1" applyProtection="1">
      <alignment vertical="center"/>
      <protection locked="0"/>
    </xf>
    <xf numFmtId="4" fontId="3" fillId="0" borderId="29" xfId="0" applyNumberFormat="1" applyFont="1" applyFill="1" applyBorder="1" applyAlignment="1" applyProtection="1">
      <alignment vertical="center"/>
      <protection locked="0"/>
    </xf>
    <xf numFmtId="49" fontId="3" fillId="0" borderId="5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4" fontId="3" fillId="0" borderId="26" xfId="0" applyNumberFormat="1" applyFont="1" applyFill="1" applyBorder="1" applyAlignment="1" applyProtection="1">
      <alignment vertical="center"/>
      <protection locked="0"/>
    </xf>
    <xf numFmtId="49" fontId="3" fillId="0" borderId="26" xfId="0" applyNumberFormat="1" applyFont="1" applyFill="1" applyBorder="1" applyAlignment="1" applyProtection="1">
      <alignment vertical="center"/>
      <protection locked="0"/>
    </xf>
    <xf numFmtId="4" fontId="3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47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vertical="center"/>
    </xf>
    <xf numFmtId="4" fontId="5" fillId="3" borderId="14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4" fontId="5" fillId="4" borderId="13" xfId="0" applyNumberFormat="1" applyFont="1" applyFill="1" applyBorder="1" applyAlignment="1">
      <alignment vertical="center"/>
    </xf>
    <xf numFmtId="4" fontId="5" fillId="4" borderId="27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 wrapText="1"/>
    </xf>
    <xf numFmtId="4" fontId="4" fillId="0" borderId="64" xfId="0" applyNumberFormat="1" applyFont="1" applyFill="1" applyBorder="1" applyAlignment="1">
      <alignment horizontal="right"/>
    </xf>
    <xf numFmtId="4" fontId="4" fillId="0" borderId="65" xfId="0" applyNumberFormat="1" applyFont="1" applyFill="1" applyBorder="1" applyAlignment="1">
      <alignment horizontal="right"/>
    </xf>
    <xf numFmtId="4" fontId="4" fillId="0" borderId="68" xfId="0" applyNumberFormat="1" applyFont="1" applyFill="1" applyBorder="1" applyAlignment="1">
      <alignment horizontal="right"/>
    </xf>
    <xf numFmtId="4" fontId="4" fillId="0" borderId="69" xfId="0" applyNumberFormat="1" applyFont="1" applyFill="1" applyBorder="1" applyAlignment="1">
      <alignment horizontal="right"/>
    </xf>
    <xf numFmtId="4" fontId="4" fillId="0" borderId="73" xfId="0" applyNumberFormat="1" applyFont="1" applyBorder="1" applyAlignment="1">
      <alignment horizontal="right"/>
    </xf>
    <xf numFmtId="4" fontId="4" fillId="0" borderId="74" xfId="0" applyNumberFormat="1" applyFont="1" applyBorder="1" applyAlignment="1">
      <alignment horizontal="right"/>
    </xf>
    <xf numFmtId="4" fontId="4" fillId="0" borderId="77" xfId="0" applyNumberFormat="1" applyFont="1" applyBorder="1" applyAlignment="1">
      <alignment horizontal="right"/>
    </xf>
    <xf numFmtId="4" fontId="4" fillId="0" borderId="78" xfId="0" applyNumberFormat="1" applyFont="1" applyBorder="1" applyAlignment="1">
      <alignment horizontal="right"/>
    </xf>
    <xf numFmtId="0" fontId="9" fillId="5" borderId="79" xfId="0" applyFont="1" applyFill="1" applyBorder="1" applyAlignment="1">
      <alignment horizontal="center" wrapText="1"/>
    </xf>
    <xf numFmtId="0" fontId="9" fillId="5" borderId="80" xfId="0" applyFont="1" applyFill="1" applyBorder="1" applyAlignment="1">
      <alignment horizontal="center" wrapText="1"/>
    </xf>
    <xf numFmtId="4" fontId="4" fillId="0" borderId="83" xfId="0" applyNumberFormat="1" applyFont="1" applyBorder="1" applyAlignment="1">
      <alignment horizontal="right"/>
    </xf>
    <xf numFmtId="4" fontId="4" fillId="0" borderId="50" xfId="0" applyNumberFormat="1" applyFont="1" applyBorder="1" applyAlignment="1">
      <alignment horizontal="right"/>
    </xf>
    <xf numFmtId="0" fontId="4" fillId="0" borderId="84" xfId="0" applyFont="1" applyBorder="1" applyAlignment="1">
      <alignment wrapText="1"/>
    </xf>
    <xf numFmtId="0" fontId="4" fillId="5" borderId="45" xfId="0" applyFont="1" applyFill="1" applyBorder="1" applyAlignment="1">
      <alignment horizontal="center" wrapText="1"/>
    </xf>
    <xf numFmtId="4" fontId="9" fillId="2" borderId="7" xfId="0" applyNumberFormat="1" applyFont="1" applyFill="1" applyBorder="1" applyAlignment="1">
      <alignment horizontal="right"/>
    </xf>
    <xf numFmtId="4" fontId="9" fillId="2" borderId="50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4" fontId="9" fillId="2" borderId="15" xfId="0" applyNumberFormat="1" applyFont="1" applyFill="1" applyBorder="1" applyAlignment="1">
      <alignment horizontal="right"/>
    </xf>
    <xf numFmtId="4" fontId="9" fillId="2" borderId="85" xfId="0" applyNumberFormat="1" applyFont="1" applyFill="1" applyBorder="1" applyAlignment="1">
      <alignment horizontal="right"/>
    </xf>
    <xf numFmtId="4" fontId="9" fillId="2" borderId="86" xfId="0" applyNumberFormat="1" applyFont="1" applyFill="1" applyBorder="1" applyAlignment="1">
      <alignment horizontal="right"/>
    </xf>
    <xf numFmtId="4" fontId="9" fillId="2" borderId="87" xfId="0" applyNumberFormat="1" applyFont="1" applyFill="1" applyBorder="1" applyAlignment="1">
      <alignment horizontal="right"/>
    </xf>
    <xf numFmtId="0" fontId="9" fillId="2" borderId="32" xfId="0" applyFont="1" applyFill="1" applyBorder="1" applyAlignment="1">
      <alignment wrapText="1"/>
    </xf>
    <xf numFmtId="4" fontId="19" fillId="0" borderId="60" xfId="0" applyNumberFormat="1" applyFont="1" applyBorder="1" applyAlignment="1">
      <alignment horizontal="right"/>
    </xf>
    <xf numFmtId="4" fontId="19" fillId="0" borderId="88" xfId="0" applyNumberFormat="1" applyFont="1" applyBorder="1" applyAlignment="1">
      <alignment horizontal="right"/>
    </xf>
    <xf numFmtId="4" fontId="19" fillId="0" borderId="89" xfId="0" applyNumberFormat="1" applyFont="1" applyBorder="1" applyAlignment="1">
      <alignment horizontal="right"/>
    </xf>
    <xf numFmtId="4" fontId="19" fillId="0" borderId="90" xfId="0" applyNumberFormat="1" applyFont="1" applyBorder="1" applyAlignment="1">
      <alignment horizontal="right"/>
    </xf>
    <xf numFmtId="4" fontId="19" fillId="0" borderId="91" xfId="0" applyNumberFormat="1" applyFont="1" applyBorder="1" applyAlignment="1">
      <alignment horizontal="right"/>
    </xf>
    <xf numFmtId="0" fontId="20" fillId="0" borderId="29" xfId="0" applyFont="1" applyFill="1" applyBorder="1" applyAlignment="1">
      <alignment vertical="center" wrapText="1"/>
    </xf>
    <xf numFmtId="4" fontId="9" fillId="0" borderId="92" xfId="0" applyNumberFormat="1" applyFont="1" applyBorder="1" applyAlignment="1">
      <alignment horizontal="right"/>
    </xf>
    <xf numFmtId="4" fontId="9" fillId="0" borderId="38" xfId="0" applyNumberFormat="1" applyFont="1" applyBorder="1" applyAlignment="1">
      <alignment horizontal="right"/>
    </xf>
    <xf numFmtId="4" fontId="9" fillId="0" borderId="37" xfId="0" applyNumberFormat="1" applyFont="1" applyBorder="1" applyAlignment="1">
      <alignment horizontal="right"/>
    </xf>
    <xf numFmtId="0" fontId="9" fillId="0" borderId="29" xfId="0" applyFont="1" applyBorder="1" applyAlignment="1">
      <alignment wrapText="1"/>
    </xf>
    <xf numFmtId="0" fontId="9" fillId="5" borderId="11" xfId="0" applyFont="1" applyFill="1" applyBorder="1" applyAlignment="1">
      <alignment horizontal="center" wrapText="1"/>
    </xf>
    <xf numFmtId="0" fontId="9" fillId="5" borderId="51" xfId="0" applyFont="1" applyFill="1" applyBorder="1" applyAlignment="1">
      <alignment horizontal="center" wrapText="1"/>
    </xf>
    <xf numFmtId="0" fontId="9" fillId="5" borderId="52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48" xfId="0" applyFont="1" applyFill="1" applyBorder="1" applyAlignment="1">
      <alignment horizontal="center" wrapText="1"/>
    </xf>
    <xf numFmtId="0" fontId="9" fillId="5" borderId="38" xfId="0" applyFont="1" applyFill="1" applyBorder="1" applyAlignment="1">
      <alignment horizontal="center" wrapText="1"/>
    </xf>
    <xf numFmtId="4" fontId="7" fillId="2" borderId="32" xfId="2" applyNumberFormat="1" applyFont="1" applyFill="1" applyBorder="1" applyAlignment="1" applyProtection="1">
      <alignment vertical="center"/>
    </xf>
    <xf numFmtId="0" fontId="9" fillId="2" borderId="93" xfId="0" applyFont="1" applyFill="1" applyBorder="1"/>
    <xf numFmtId="4" fontId="7" fillId="2" borderId="9" xfId="2" applyNumberFormat="1" applyFont="1" applyFill="1" applyBorder="1" applyAlignment="1" applyProtection="1">
      <alignment vertical="center"/>
    </xf>
    <xf numFmtId="4" fontId="7" fillId="2" borderId="29" xfId="2" applyNumberFormat="1" applyFont="1" applyFill="1" applyBorder="1" applyAlignment="1" applyProtection="1">
      <alignment vertical="center"/>
    </xf>
    <xf numFmtId="0" fontId="9" fillId="2" borderId="94" xfId="0" applyFont="1" applyFill="1" applyBorder="1"/>
    <xf numFmtId="4" fontId="7" fillId="2" borderId="7" xfId="2" applyNumberFormat="1" applyFont="1" applyFill="1" applyBorder="1" applyAlignment="1" applyProtection="1">
      <alignment vertical="center"/>
    </xf>
    <xf numFmtId="4" fontId="7" fillId="2" borderId="28" xfId="2" applyNumberFormat="1" applyFont="1" applyFill="1" applyBorder="1" applyAlignment="1" applyProtection="1">
      <alignment vertical="center"/>
    </xf>
    <xf numFmtId="0" fontId="7" fillId="2" borderId="28" xfId="2" applyFont="1" applyFill="1" applyBorder="1" applyAlignment="1" applyProtection="1">
      <alignment vertical="center" wrapText="1"/>
    </xf>
    <xf numFmtId="4" fontId="13" fillId="0" borderId="9" xfId="2" applyNumberFormat="1" applyFont="1" applyFill="1" applyBorder="1" applyAlignment="1" applyProtection="1">
      <alignment vertical="center"/>
    </xf>
    <xf numFmtId="4" fontId="13" fillId="0" borderId="29" xfId="2" applyNumberFormat="1" applyFont="1" applyFill="1" applyBorder="1" applyAlignment="1" applyProtection="1">
      <alignment vertical="center"/>
    </xf>
    <xf numFmtId="0" fontId="7" fillId="0" borderId="29" xfId="2" applyFont="1" applyFill="1" applyBorder="1" applyAlignment="1" applyProtection="1">
      <alignment vertical="center" wrapText="1"/>
    </xf>
    <xf numFmtId="4" fontId="7" fillId="2" borderId="11" xfId="2" applyNumberFormat="1" applyFont="1" applyFill="1" applyBorder="1" applyAlignment="1" applyProtection="1">
      <alignment vertical="center"/>
    </xf>
    <xf numFmtId="4" fontId="7" fillId="2" borderId="5" xfId="2" applyNumberFormat="1" applyFont="1" applyFill="1" applyBorder="1" applyAlignment="1" applyProtection="1">
      <alignment vertical="center"/>
    </xf>
    <xf numFmtId="0" fontId="7" fillId="2" borderId="5" xfId="2" applyFont="1" applyFill="1" applyBorder="1" applyAlignment="1" applyProtection="1">
      <alignment vertical="center" wrapText="1"/>
    </xf>
    <xf numFmtId="0" fontId="13" fillId="0" borderId="13" xfId="2" applyFont="1" applyFill="1" applyBorder="1" applyAlignment="1" applyProtection="1">
      <alignment vertical="center"/>
    </xf>
    <xf numFmtId="0" fontId="13" fillId="0" borderId="27" xfId="2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centerContinuous" vertical="center"/>
    </xf>
    <xf numFmtId="4" fontId="6" fillId="0" borderId="95" xfId="2" applyNumberFormat="1" applyFont="1" applyFill="1" applyBorder="1" applyAlignment="1" applyProtection="1">
      <alignment vertical="center"/>
    </xf>
    <xf numFmtId="4" fontId="6" fillId="0" borderId="96" xfId="2" applyNumberFormat="1" applyFont="1" applyFill="1" applyBorder="1" applyAlignment="1" applyProtection="1">
      <alignment vertical="center"/>
      <protection locked="0"/>
    </xf>
    <xf numFmtId="0" fontId="6" fillId="0" borderId="96" xfId="2" quotePrefix="1" applyFont="1" applyFill="1" applyBorder="1" applyAlignment="1" applyProtection="1">
      <alignment vertical="center" wrapText="1"/>
      <protection locked="0"/>
    </xf>
    <xf numFmtId="0" fontId="6" fillId="0" borderId="96" xfId="2" applyFont="1" applyFill="1" applyBorder="1" applyAlignment="1" applyProtection="1">
      <alignment vertical="center" wrapText="1"/>
    </xf>
    <xf numFmtId="4" fontId="7" fillId="0" borderId="9" xfId="2" applyNumberFormat="1" applyFont="1" applyFill="1" applyBorder="1" applyAlignment="1" applyProtection="1">
      <alignment vertical="center"/>
    </xf>
    <xf numFmtId="4" fontId="7" fillId="0" borderId="29" xfId="2" applyNumberFormat="1" applyFont="1" applyFill="1" applyBorder="1" applyAlignment="1" applyProtection="1">
      <alignment vertical="center"/>
    </xf>
    <xf numFmtId="0" fontId="7" fillId="0" borderId="13" xfId="2" applyFont="1" applyFill="1" applyBorder="1" applyAlignment="1" applyProtection="1">
      <alignment horizontal="center" vertical="center" wrapText="1"/>
    </xf>
    <xf numFmtId="4" fontId="7" fillId="0" borderId="27" xfId="2" applyNumberFormat="1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 wrapText="1"/>
    </xf>
    <xf numFmtId="4" fontId="7" fillId="2" borderId="1" xfId="2" applyNumberFormat="1" applyFont="1" applyFill="1" applyBorder="1" applyAlignment="1" applyProtection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 wrapText="1"/>
    </xf>
    <xf numFmtId="0" fontId="13" fillId="0" borderId="0" xfId="2" applyFont="1" applyFill="1" applyAlignment="1" applyProtection="1">
      <alignment vertical="center"/>
    </xf>
    <xf numFmtId="0" fontId="13" fillId="0" borderId="0" xfId="2" applyFont="1" applyFill="1" applyAlignment="1" applyProtection="1">
      <alignment vertical="center" wrapText="1"/>
    </xf>
    <xf numFmtId="4" fontId="9" fillId="5" borderId="97" xfId="0" applyNumberFormat="1" applyFont="1" applyFill="1" applyBorder="1" applyAlignment="1">
      <alignment horizontal="right"/>
    </xf>
    <xf numFmtId="4" fontId="9" fillId="5" borderId="60" xfId="0" applyNumberFormat="1" applyFont="1" applyFill="1" applyBorder="1" applyAlignment="1">
      <alignment horizontal="right"/>
    </xf>
    <xf numFmtId="4" fontId="9" fillId="0" borderId="60" xfId="0" applyNumberFormat="1" applyFont="1" applyFill="1" applyBorder="1" applyAlignment="1">
      <alignment horizontal="right"/>
    </xf>
    <xf numFmtId="4" fontId="9" fillId="6" borderId="101" xfId="0" applyNumberFormat="1" applyFont="1" applyFill="1" applyBorder="1" applyAlignment="1">
      <alignment horizontal="right"/>
    </xf>
    <xf numFmtId="4" fontId="9" fillId="6" borderId="6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4" fontId="9" fillId="0" borderId="0" xfId="0" applyNumberFormat="1" applyFont="1" applyFill="1" applyBorder="1" applyAlignment="1">
      <alignment horizontal="right"/>
    </xf>
    <xf numFmtId="4" fontId="9" fillId="2" borderId="104" xfId="0" applyNumberFormat="1" applyFont="1" applyFill="1" applyBorder="1" applyAlignment="1">
      <alignment horizontal="right"/>
    </xf>
    <xf numFmtId="4" fontId="9" fillId="2" borderId="105" xfId="0" applyNumberFormat="1" applyFont="1" applyFill="1" applyBorder="1" applyAlignment="1">
      <alignment horizontal="right"/>
    </xf>
    <xf numFmtId="4" fontId="9" fillId="2" borderId="77" xfId="0" applyNumberFormat="1" applyFont="1" applyFill="1" applyBorder="1" applyAlignment="1">
      <alignment horizontal="right"/>
    </xf>
    <xf numFmtId="4" fontId="9" fillId="2" borderId="78" xfId="0" applyNumberFormat="1" applyFont="1" applyFill="1" applyBorder="1" applyAlignment="1">
      <alignment horizontal="right"/>
    </xf>
    <xf numFmtId="4" fontId="9" fillId="0" borderId="48" xfId="0" applyNumberFormat="1" applyFont="1" applyFill="1" applyBorder="1" applyAlignment="1">
      <alignment horizontal="right"/>
    </xf>
    <xf numFmtId="0" fontId="9" fillId="0" borderId="94" xfId="0" applyFont="1" applyFill="1" applyBorder="1"/>
    <xf numFmtId="4" fontId="19" fillId="0" borderId="77" xfId="0" applyNumberFormat="1" applyFont="1" applyFill="1" applyBorder="1" applyAlignment="1">
      <alignment horizontal="right"/>
    </xf>
    <xf numFmtId="4" fontId="19" fillId="0" borderId="78" xfId="0" applyNumberFormat="1" applyFont="1" applyFill="1" applyBorder="1" applyAlignment="1">
      <alignment horizontal="right"/>
    </xf>
    <xf numFmtId="0" fontId="19" fillId="0" borderId="94" xfId="0" applyFont="1" applyFill="1" applyBorder="1"/>
    <xf numFmtId="4" fontId="9" fillId="0" borderId="77" xfId="0" applyNumberFormat="1" applyFont="1" applyFill="1" applyBorder="1" applyAlignment="1">
      <alignment horizontal="right"/>
    </xf>
    <xf numFmtId="4" fontId="9" fillId="0" borderId="78" xfId="0" applyNumberFormat="1" applyFont="1" applyFill="1" applyBorder="1" applyAlignment="1">
      <alignment horizontal="right"/>
    </xf>
    <xf numFmtId="0" fontId="9" fillId="0" borderId="31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4" fontId="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left" vertical="top"/>
    </xf>
    <xf numFmtId="4" fontId="13" fillId="0" borderId="0" xfId="0" applyNumberFormat="1" applyFont="1" applyAlignment="1">
      <alignment horizontal="left"/>
    </xf>
    <xf numFmtId="0" fontId="24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indent="3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2" fillId="0" borderId="0" xfId="0" applyFont="1" applyFill="1" applyAlignment="1">
      <alignment horizontal="left"/>
    </xf>
    <xf numFmtId="4" fontId="25" fillId="0" borderId="0" xfId="0" applyNumberFormat="1" applyFont="1" applyAlignment="1" applyProtection="1">
      <alignment horizontal="left" vertical="center"/>
      <protection locked="0"/>
    </xf>
    <xf numFmtId="4" fontId="25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 applyProtection="1">
      <alignment horizontal="left" vertical="center"/>
      <protection locked="0"/>
    </xf>
    <xf numFmtId="4" fontId="24" fillId="0" borderId="0" xfId="0" applyNumberFormat="1" applyFont="1" applyBorder="1" applyAlignment="1">
      <alignment horizontal="left" vertical="center"/>
    </xf>
    <xf numFmtId="4" fontId="24" fillId="0" borderId="0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 wrapText="1"/>
    </xf>
    <xf numFmtId="4" fontId="26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wrapText="1"/>
    </xf>
    <xf numFmtId="4" fontId="0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4" fontId="6" fillId="0" borderId="27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" fontId="25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center" vertical="center"/>
      <protection locked="0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3" xfId="0" applyNumberFormat="1" applyFont="1" applyFill="1" applyBorder="1" applyAlignment="1" applyProtection="1">
      <alignment horizontal="center" vertical="center"/>
      <protection locked="0"/>
    </xf>
    <xf numFmtId="4" fontId="8" fillId="0" borderId="10" xfId="0" applyNumberFormat="1" applyFont="1" applyFill="1" applyBorder="1" applyAlignment="1" applyProtection="1">
      <alignment vertical="center" wrapText="1"/>
      <protection locked="0"/>
    </xf>
    <xf numFmtId="4" fontId="8" fillId="0" borderId="23" xfId="0" applyNumberFormat="1" applyFont="1" applyFill="1" applyBorder="1" applyAlignment="1" applyProtection="1">
      <alignment vertical="center" wrapText="1"/>
      <protection locked="0"/>
    </xf>
    <xf numFmtId="4" fontId="8" fillId="0" borderId="9" xfId="0" applyNumberFormat="1" applyFont="1" applyFill="1" applyBorder="1" applyAlignment="1" applyProtection="1">
      <alignment vertical="center" wrapText="1"/>
      <protection locked="0"/>
    </xf>
    <xf numFmtId="4" fontId="13" fillId="0" borderId="12" xfId="0" applyNumberFormat="1" applyFont="1" applyFill="1" applyBorder="1" applyAlignment="1" applyProtection="1">
      <alignment vertical="center"/>
      <protection locked="0"/>
    </xf>
    <xf numFmtId="4" fontId="13" fillId="0" borderId="27" xfId="0" applyNumberFormat="1" applyFont="1" applyFill="1" applyBorder="1" applyAlignment="1" applyProtection="1">
      <alignment vertical="center"/>
      <protection locked="0"/>
    </xf>
    <xf numFmtId="4" fontId="13" fillId="0" borderId="13" xfId="0" applyNumberFormat="1" applyFont="1" applyFill="1" applyBorder="1" applyAlignment="1" applyProtection="1">
      <alignment vertical="center"/>
      <protection locked="0"/>
    </xf>
    <xf numFmtId="49" fontId="13" fillId="0" borderId="10" xfId="0" applyNumberFormat="1" applyFont="1" applyFill="1" applyBorder="1" applyAlignment="1" applyProtection="1">
      <alignment vertical="center" wrapText="1"/>
      <protection locked="0"/>
    </xf>
    <xf numFmtId="49" fontId="13" fillId="0" borderId="23" xfId="0" applyNumberFormat="1" applyFont="1" applyFill="1" applyBorder="1" applyAlignment="1" applyProtection="1">
      <alignment vertical="center" wrapText="1"/>
      <protection locked="0"/>
    </xf>
    <xf numFmtId="49" fontId="13" fillId="0" borderId="9" xfId="0" applyNumberFormat="1" applyFont="1" applyFill="1" applyBorder="1" applyAlignment="1" applyProtection="1">
      <alignment vertical="center" wrapText="1"/>
      <protection locked="0"/>
    </xf>
    <xf numFmtId="49" fontId="6" fillId="0" borderId="10" xfId="0" applyNumberFormat="1" applyFont="1" applyFill="1" applyBorder="1" applyAlignment="1" applyProtection="1">
      <alignment vertical="center" wrapText="1"/>
      <protection locked="0"/>
    </xf>
    <xf numFmtId="49" fontId="6" fillId="0" borderId="23" xfId="0" applyNumberFormat="1" applyFont="1" applyFill="1" applyBorder="1" applyAlignment="1" applyProtection="1">
      <alignment vertical="center" wrapText="1"/>
      <protection locked="0"/>
    </xf>
    <xf numFmtId="49" fontId="6" fillId="0" borderId="9" xfId="0" applyNumberFormat="1" applyFont="1" applyFill="1" applyBorder="1" applyAlignment="1" applyProtection="1">
      <alignment vertical="center" wrapText="1"/>
      <protection locked="0"/>
    </xf>
    <xf numFmtId="4" fontId="6" fillId="0" borderId="8" xfId="0" applyNumberFormat="1" applyFont="1" applyFill="1" applyBorder="1" applyAlignment="1" applyProtection="1">
      <alignment vertical="center"/>
      <protection locked="0"/>
    </xf>
    <xf numFmtId="4" fontId="6" fillId="0" borderId="22" xfId="0" applyNumberFormat="1" applyFont="1" applyFill="1" applyBorder="1" applyAlignment="1" applyProtection="1">
      <alignment vertical="center"/>
      <protection locked="0"/>
    </xf>
    <xf numFmtId="4" fontId="6" fillId="0" borderId="7" xfId="0" applyNumberFormat="1" applyFont="1" applyFill="1" applyBorder="1" applyAlignment="1" applyProtection="1">
      <alignment vertical="center"/>
      <protection locked="0"/>
    </xf>
    <xf numFmtId="4" fontId="7" fillId="0" borderId="4" xfId="0" applyNumberFormat="1" applyFont="1" applyFill="1" applyBorder="1" applyAlignment="1" applyProtection="1">
      <alignment vertical="center" wrapText="1"/>
      <protection locked="0"/>
    </xf>
    <xf numFmtId="4" fontId="7" fillId="0" borderId="14" xfId="0" applyNumberFormat="1" applyFont="1" applyFill="1" applyBorder="1" applyAlignment="1" applyProtection="1">
      <alignment vertical="center" wrapText="1"/>
      <protection locked="0"/>
    </xf>
    <xf numFmtId="4" fontId="7" fillId="0" borderId="3" xfId="0" applyNumberFormat="1" applyFont="1" applyFill="1" applyBorder="1" applyAlignment="1" applyProtection="1">
      <alignment vertical="center" wrapText="1"/>
      <protection locked="0"/>
    </xf>
    <xf numFmtId="4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left" vertical="center" wrapText="1"/>
      <protection locked="0"/>
    </xf>
    <xf numFmtId="4" fontId="5" fillId="0" borderId="13" xfId="0" applyNumberFormat="1" applyFont="1" applyBorder="1" applyAlignment="1" applyProtection="1">
      <alignment horizontal="left" vertical="center" wrapText="1"/>
      <protection locked="0"/>
    </xf>
    <xf numFmtId="4" fontId="5" fillId="0" borderId="0" xfId="3" applyNumberFormat="1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72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wrapText="1"/>
    </xf>
    <xf numFmtId="0" fontId="11" fillId="2" borderId="44" xfId="2" applyFont="1" applyFill="1" applyBorder="1" applyAlignment="1">
      <alignment wrapText="1"/>
    </xf>
    <xf numFmtId="0" fontId="11" fillId="2" borderId="48" xfId="2" applyFont="1" applyFill="1" applyBorder="1" applyAlignment="1">
      <alignment wrapText="1"/>
    </xf>
    <xf numFmtId="0" fontId="21" fillId="0" borderId="61" xfId="0" applyFont="1" applyFill="1" applyBorder="1"/>
    <xf numFmtId="0" fontId="21" fillId="0" borderId="100" xfId="0" applyFont="1" applyFill="1" applyBorder="1"/>
    <xf numFmtId="0" fontId="21" fillId="0" borderId="60" xfId="0" applyFont="1" applyFill="1" applyBorder="1"/>
    <xf numFmtId="0" fontId="19" fillId="0" borderId="61" xfId="0" applyFont="1" applyBorder="1"/>
    <xf numFmtId="0" fontId="19" fillId="0" borderId="99" xfId="0" applyFont="1" applyBorder="1"/>
    <xf numFmtId="0" fontId="9" fillId="6" borderId="61" xfId="0" applyFont="1" applyFill="1" applyBorder="1"/>
    <xf numFmtId="0" fontId="9" fillId="6" borderId="99" xfId="0" applyFont="1" applyFill="1" applyBorder="1"/>
    <xf numFmtId="0" fontId="21" fillId="6" borderId="61" xfId="0" applyFont="1" applyFill="1" applyBorder="1" applyAlignment="1"/>
    <xf numFmtId="0" fontId="21" fillId="6" borderId="100" xfId="0" applyFont="1" applyFill="1" applyBorder="1" applyAlignment="1"/>
    <xf numFmtId="0" fontId="4" fillId="0" borderId="60" xfId="0" applyFont="1" applyBorder="1" applyAlignment="1"/>
    <xf numFmtId="0" fontId="9" fillId="0" borderId="61" xfId="0" applyFont="1" applyFill="1" applyBorder="1"/>
    <xf numFmtId="0" fontId="9" fillId="0" borderId="99" xfId="0" applyFont="1" applyFill="1" applyBorder="1"/>
    <xf numFmtId="0" fontId="9" fillId="2" borderId="109" xfId="0" applyFont="1" applyFill="1" applyBorder="1" applyAlignment="1">
      <alignment horizontal="center" wrapText="1"/>
    </xf>
    <xf numFmtId="0" fontId="9" fillId="2" borderId="71" xfId="0" applyFont="1" applyFill="1" applyBorder="1" applyAlignment="1">
      <alignment horizontal="center" wrapText="1"/>
    </xf>
    <xf numFmtId="0" fontId="9" fillId="2" borderId="108" xfId="0" applyFont="1" applyFill="1" applyBorder="1" applyAlignment="1">
      <alignment horizontal="center" wrapText="1"/>
    </xf>
    <xf numFmtId="0" fontId="9" fillId="2" borderId="69" xfId="0" applyFont="1" applyFill="1" applyBorder="1" applyAlignment="1">
      <alignment horizontal="center" wrapText="1"/>
    </xf>
    <xf numFmtId="0" fontId="21" fillId="0" borderId="103" xfId="0" applyFont="1" applyFill="1" applyBorder="1"/>
    <xf numFmtId="0" fontId="9" fillId="5" borderId="21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9" fillId="2" borderId="107" xfId="0" applyFont="1" applyFill="1" applyBorder="1" applyAlignment="1">
      <alignment horizontal="center" wrapText="1"/>
    </xf>
    <xf numFmtId="0" fontId="9" fillId="2" borderId="106" xfId="0" applyFont="1" applyFill="1" applyBorder="1" applyAlignment="1">
      <alignment horizontal="center" wrapText="1"/>
    </xf>
    <xf numFmtId="0" fontId="9" fillId="2" borderId="61" xfId="0" applyFont="1" applyFill="1" applyBorder="1" applyAlignment="1">
      <alignment horizontal="left"/>
    </xf>
    <xf numFmtId="0" fontId="9" fillId="2" borderId="99" xfId="0" applyFont="1" applyFill="1" applyBorder="1" applyAlignment="1">
      <alignment horizontal="left"/>
    </xf>
    <xf numFmtId="0" fontId="19" fillId="0" borderId="59" xfId="0" applyFont="1" applyBorder="1"/>
    <xf numFmtId="0" fontId="19" fillId="0" borderId="102" xfId="0" applyFont="1" applyBorder="1"/>
    <xf numFmtId="0" fontId="9" fillId="6" borderId="63" xfId="0" applyFont="1" applyFill="1" applyBorder="1"/>
    <xf numFmtId="0" fontId="9" fillId="6" borderId="88" xfId="0" applyFont="1" applyFill="1" applyBorder="1"/>
    <xf numFmtId="4" fontId="22" fillId="0" borderId="61" xfId="0" applyNumberFormat="1" applyFont="1" applyFill="1" applyBorder="1" applyAlignment="1">
      <alignment vertical="center"/>
    </xf>
    <xf numFmtId="4" fontId="22" fillId="0" borderId="100" xfId="0" applyNumberFormat="1" applyFont="1" applyFill="1" applyBorder="1" applyAlignment="1">
      <alignment vertical="center"/>
    </xf>
    <xf numFmtId="0" fontId="19" fillId="0" borderId="61" xfId="0" applyFont="1" applyFill="1" applyBorder="1"/>
    <xf numFmtId="0" fontId="19" fillId="0" borderId="99" xfId="0" applyFont="1" applyFill="1" applyBorder="1"/>
    <xf numFmtId="14" fontId="9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9" fillId="2" borderId="67" xfId="0" applyFont="1" applyFill="1" applyBorder="1" applyAlignment="1">
      <alignment horizontal="left"/>
    </xf>
    <xf numFmtId="0" fontId="9" fillId="2" borderId="98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1" fillId="6" borderId="21" xfId="0" applyFont="1" applyFill="1" applyBorder="1" applyAlignment="1"/>
    <xf numFmtId="0" fontId="21" fillId="6" borderId="41" xfId="0" applyFont="1" applyFill="1" applyBorder="1" applyAlignment="1"/>
    <xf numFmtId="0" fontId="4" fillId="0" borderId="41" xfId="0" applyFont="1" applyBorder="1" applyAlignment="1"/>
    <xf numFmtId="0" fontId="4" fillId="0" borderId="20" xfId="0" applyFont="1" applyBorder="1" applyAlignment="1"/>
    <xf numFmtId="0" fontId="9" fillId="5" borderId="3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5" borderId="82" xfId="0" applyFont="1" applyFill="1" applyBorder="1" applyAlignment="1">
      <alignment wrapText="1"/>
    </xf>
    <xf numFmtId="0" fontId="9" fillId="5" borderId="81" xfId="0" applyFont="1" applyFill="1" applyBorder="1" applyAlignment="1">
      <alignment wrapText="1"/>
    </xf>
    <xf numFmtId="0" fontId="4" fillId="0" borderId="61" xfId="0" applyFont="1" applyBorder="1" applyAlignment="1">
      <alignment wrapText="1"/>
    </xf>
    <xf numFmtId="0" fontId="4" fillId="0" borderId="70" xfId="0" applyFont="1" applyBorder="1" applyAlignment="1">
      <alignment wrapText="1"/>
    </xf>
    <xf numFmtId="0" fontId="4" fillId="0" borderId="76" xfId="0" applyFont="1" applyBorder="1" applyAlignment="1">
      <alignment wrapText="1"/>
    </xf>
    <xf numFmtId="0" fontId="4" fillId="0" borderId="75" xfId="0" applyFont="1" applyBorder="1" applyAlignment="1">
      <alignment wrapText="1"/>
    </xf>
    <xf numFmtId="0" fontId="19" fillId="0" borderId="72" xfId="0" applyFont="1" applyFill="1" applyBorder="1" applyAlignment="1">
      <alignment horizontal="left" wrapText="1" indent="1"/>
    </xf>
    <xf numFmtId="0" fontId="19" fillId="0" borderId="71" xfId="0" applyFont="1" applyFill="1" applyBorder="1" applyAlignment="1">
      <alignment horizontal="left" wrapText="1" indent="1"/>
    </xf>
    <xf numFmtId="0" fontId="4" fillId="0" borderId="61" xfId="0" applyFont="1" applyFill="1" applyBorder="1" applyAlignment="1">
      <alignment wrapText="1"/>
    </xf>
    <xf numFmtId="0" fontId="4" fillId="0" borderId="60" xfId="0" applyFont="1" applyFill="1" applyBorder="1" applyAlignment="1">
      <alignment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wrapText="1"/>
    </xf>
    <xf numFmtId="0" fontId="9" fillId="5" borderId="27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4" borderId="12" xfId="0" applyNumberFormat="1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vertical="center"/>
    </xf>
    <xf numFmtId="0" fontId="4" fillId="0" borderId="63" xfId="0" applyFont="1" applyFill="1" applyBorder="1" applyAlignment="1">
      <alignment wrapText="1"/>
    </xf>
    <xf numFmtId="0" fontId="4" fillId="0" borderId="62" xfId="0" applyFont="1" applyFill="1" applyBorder="1" applyAlignment="1">
      <alignment wrapText="1"/>
    </xf>
    <xf numFmtId="0" fontId="19" fillId="0" borderId="61" xfId="0" applyFont="1" applyFill="1" applyBorder="1" applyAlignment="1">
      <alignment horizontal="left" wrapText="1" indent="1"/>
    </xf>
    <xf numFmtId="0" fontId="19" fillId="0" borderId="70" xfId="0" applyFont="1" applyFill="1" applyBorder="1" applyAlignment="1">
      <alignment horizontal="left" wrapText="1" indent="1"/>
    </xf>
    <xf numFmtId="0" fontId="19" fillId="0" borderId="67" xfId="0" applyFont="1" applyFill="1" applyBorder="1" applyAlignment="1">
      <alignment horizontal="left" wrapText="1" indent="1"/>
    </xf>
    <xf numFmtId="0" fontId="19" fillId="0" borderId="66" xfId="0" applyFont="1" applyFill="1" applyBorder="1" applyAlignment="1">
      <alignment horizontal="left" wrapText="1" indent="1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0" xfId="0" applyFont="1" applyBorder="1" applyAlignment="1">
      <alignment wrapText="1"/>
    </xf>
    <xf numFmtId="0" fontId="4" fillId="0" borderId="59" xfId="0" applyFont="1" applyBorder="1" applyAlignment="1">
      <alignment wrapText="1"/>
    </xf>
    <xf numFmtId="0" fontId="4" fillId="0" borderId="58" xfId="0" applyFont="1" applyBorder="1" applyAlignment="1">
      <alignment wrapText="1"/>
    </xf>
    <xf numFmtId="4" fontId="5" fillId="3" borderId="4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4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30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4" fontId="5" fillId="2" borderId="4" xfId="1" applyFont="1" applyFill="1" applyBorder="1" applyAlignment="1" applyProtection="1">
      <alignment horizontal="left" vertical="center" wrapText="1"/>
      <protection locked="0"/>
    </xf>
    <xf numFmtId="44" fontId="5" fillId="2" borderId="14" xfId="1" applyFont="1" applyFill="1" applyBorder="1" applyAlignment="1" applyProtection="1">
      <alignment horizontal="left" vertical="center" wrapText="1"/>
      <protection locked="0"/>
    </xf>
    <xf numFmtId="44" fontId="5" fillId="2" borderId="3" xfId="1" applyFont="1" applyFill="1" applyBorder="1" applyAlignment="1" applyProtection="1">
      <alignment horizontal="left" vertical="center" wrapText="1"/>
      <protection locked="0"/>
    </xf>
    <xf numFmtId="4" fontId="25" fillId="0" borderId="0" xfId="0" applyNumberFormat="1" applyFont="1" applyAlignment="1" applyProtection="1">
      <alignment horizontal="left" vertical="center"/>
      <protection locked="0"/>
    </xf>
    <xf numFmtId="4" fontId="3" fillId="0" borderId="10" xfId="0" applyNumberFormat="1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vertical="center"/>
    </xf>
    <xf numFmtId="4" fontId="3" fillId="0" borderId="10" xfId="0" applyNumberFormat="1" applyFont="1" applyBorder="1" applyAlignment="1" applyProtection="1">
      <alignment vertical="center" wrapText="1"/>
      <protection locked="0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4" fontId="5" fillId="2" borderId="4" xfId="0" applyNumberFormat="1" applyFont="1" applyFill="1" applyBorder="1" applyAlignment="1" applyProtection="1">
      <alignment vertical="center" wrapText="1"/>
      <protection locked="0"/>
    </xf>
    <xf numFmtId="4" fontId="5" fillId="3" borderId="3" xfId="0" applyNumberFormat="1" applyFont="1" applyFill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4" fontId="3" fillId="0" borderId="13" xfId="0" applyNumberFormat="1" applyFont="1" applyBorder="1" applyAlignment="1" applyProtection="1">
      <alignment vertical="center" wrapText="1"/>
      <protection locked="0"/>
    </xf>
    <xf numFmtId="4" fontId="5" fillId="0" borderId="10" xfId="0" applyNumberFormat="1" applyFont="1" applyBorder="1" applyAlignment="1" applyProtection="1">
      <alignment horizontal="justify" vertical="center"/>
      <protection locked="0"/>
    </xf>
    <xf numFmtId="4" fontId="5" fillId="0" borderId="9" xfId="0" applyNumberFormat="1" applyFont="1" applyBorder="1" applyAlignment="1" applyProtection="1">
      <alignment horizontal="justify" vertical="center"/>
      <protection locked="0"/>
    </xf>
    <xf numFmtId="4" fontId="25" fillId="0" borderId="0" xfId="0" applyNumberFormat="1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justify" vertical="center"/>
      <protection locked="0"/>
    </xf>
    <xf numFmtId="4" fontId="5" fillId="3" borderId="3" xfId="0" applyNumberFormat="1" applyFont="1" applyFill="1" applyBorder="1" applyAlignment="1" applyProtection="1">
      <alignment horizontal="justify" vertical="center"/>
      <protection locked="0"/>
    </xf>
    <xf numFmtId="4" fontId="7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/>
    </xf>
    <xf numFmtId="4" fontId="13" fillId="0" borderId="12" xfId="0" applyNumberFormat="1" applyFont="1" applyFill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/>
    </xf>
    <xf numFmtId="4" fontId="13" fillId="0" borderId="10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/>
    </xf>
    <xf numFmtId="4" fontId="27" fillId="0" borderId="0" xfId="0" applyNumberFormat="1" applyFont="1" applyBorder="1" applyAlignment="1" applyProtection="1">
      <alignment horizontal="left" vertical="center"/>
      <protection locked="0"/>
    </xf>
    <xf numFmtId="4" fontId="3" fillId="0" borderId="8" xfId="0" applyNumberFormat="1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 applyProtection="1">
      <alignment horizontal="left" vertical="center"/>
      <protection locked="0"/>
    </xf>
    <xf numFmtId="4" fontId="3" fillId="0" borderId="10" xfId="0" applyNumberFormat="1" applyFont="1" applyFill="1" applyBorder="1" applyAlignment="1" applyProtection="1">
      <alignment horizontal="left" vertical="center"/>
      <protection locked="0"/>
    </xf>
    <xf numFmtId="4" fontId="3" fillId="0" borderId="9" xfId="0" applyNumberFormat="1" applyFont="1" applyFill="1" applyBorder="1" applyAlignment="1" applyProtection="1">
      <alignment horizontal="left" vertical="center"/>
      <protection locked="0"/>
    </xf>
    <xf numFmtId="4" fontId="3" fillId="0" borderId="8" xfId="0" applyNumberFormat="1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5" fillId="2" borderId="4" xfId="0" applyNumberFormat="1" applyFont="1" applyFill="1" applyBorder="1" applyAlignment="1" applyProtection="1">
      <alignment horizontal="left" vertical="center"/>
      <protection locked="0"/>
    </xf>
    <xf numFmtId="4" fontId="5" fillId="2" borderId="3" xfId="0" applyNumberFormat="1" applyFont="1" applyFill="1" applyBorder="1" applyAlignment="1" applyProtection="1">
      <alignment horizontal="left" vertical="center"/>
      <protection locked="0"/>
    </xf>
    <xf numFmtId="4" fontId="13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3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0" xfId="0" applyNumberFormat="1" applyFont="1" applyFill="1" applyAlignment="1" applyProtection="1">
      <alignment horizontal="left" vertic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2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  <protection locked="0"/>
    </xf>
    <xf numFmtId="4" fontId="13" fillId="0" borderId="10" xfId="0" applyNumberFormat="1" applyFont="1" applyFill="1" applyBorder="1" applyAlignment="1" applyProtection="1">
      <alignment horizontal="left" vertical="center"/>
      <protection locked="0"/>
    </xf>
    <xf numFmtId="4" fontId="13" fillId="0" borderId="9" xfId="0" applyNumberFormat="1" applyFont="1" applyFill="1" applyBorder="1" applyAlignment="1" applyProtection="1">
      <alignment horizontal="left" vertical="center"/>
      <protection locked="0"/>
    </xf>
    <xf numFmtId="4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" fontId="7" fillId="3" borderId="4" xfId="0" applyNumberFormat="1" applyFont="1" applyFill="1" applyBorder="1" applyAlignment="1" applyProtection="1">
      <alignment vertical="center"/>
      <protection locked="0"/>
    </xf>
    <xf numFmtId="4" fontId="7" fillId="3" borderId="3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Fill="1" applyAlignment="1" applyProtection="1">
      <alignment horizontal="left" vertical="center" wrapText="1"/>
      <protection locked="0"/>
    </xf>
    <xf numFmtId="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0" applyNumberFormat="1" applyFont="1" applyFill="1" applyBorder="1" applyAlignment="1" applyProtection="1">
      <alignment vertical="center"/>
      <protection locked="0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4" fontId="5" fillId="0" borderId="10" xfId="0" applyNumberFormat="1" applyFont="1" applyFill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 applyProtection="1">
      <alignment vertical="center"/>
      <protection locked="0"/>
    </xf>
    <xf numFmtId="4" fontId="8" fillId="0" borderId="10" xfId="0" applyNumberFormat="1" applyFont="1" applyFill="1" applyBorder="1" applyAlignment="1" applyProtection="1">
      <alignment horizontal="left" vertical="center"/>
      <protection locked="0"/>
    </xf>
    <xf numFmtId="4" fontId="8" fillId="0" borderId="9" xfId="0" applyNumberFormat="1" applyFont="1" applyFill="1" applyBorder="1" applyAlignment="1" applyProtection="1">
      <alignment horizontal="left" vertical="center"/>
      <protection locked="0"/>
    </xf>
    <xf numFmtId="4" fontId="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7" fillId="3" borderId="4" xfId="0" applyNumberFormat="1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left" vertical="center"/>
    </xf>
    <xf numFmtId="4" fontId="3" fillId="0" borderId="10" xfId="0" applyNumberFormat="1" applyFont="1" applyBorder="1" applyAlignment="1" applyProtection="1">
      <alignment horizontal="justify" vertical="center"/>
      <protection locked="0"/>
    </xf>
    <xf numFmtId="4" fontId="3" fillId="0" borderId="9" xfId="0" applyNumberFormat="1" applyFont="1" applyBorder="1" applyAlignment="1" applyProtection="1">
      <alignment horizontal="justify" vertical="center"/>
      <protection locked="0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4" fillId="0" borderId="0" xfId="0" applyFont="1" applyAlignment="1"/>
    <xf numFmtId="4" fontId="5" fillId="0" borderId="10" xfId="0" applyNumberFormat="1" applyFont="1" applyBorder="1" applyAlignment="1" applyProtection="1">
      <alignment horizontal="left" vertical="center" wrapText="1"/>
      <protection locked="0"/>
    </xf>
    <xf numFmtId="4" fontId="5" fillId="0" borderId="9" xfId="0" applyNumberFormat="1" applyFont="1" applyBorder="1" applyAlignment="1" applyProtection="1">
      <alignment horizontal="left" vertical="center" wrapText="1"/>
      <protection locked="0"/>
    </xf>
    <xf numFmtId="4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9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0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left" vertical="center" wrapText="1"/>
      <protection locked="0"/>
    </xf>
    <xf numFmtId="4" fontId="3" fillId="0" borderId="9" xfId="0" applyNumberFormat="1" applyFont="1" applyBorder="1" applyAlignment="1" applyProtection="1">
      <alignment horizontal="left" vertical="center" wrapText="1"/>
      <protection locked="0"/>
    </xf>
    <xf numFmtId="4" fontId="5" fillId="0" borderId="8" xfId="0" applyNumberFormat="1" applyFont="1" applyBorder="1" applyAlignment="1" applyProtection="1">
      <alignment horizontal="left" vertical="center" wrapText="1"/>
      <protection locked="0"/>
    </xf>
    <xf numFmtId="4" fontId="5" fillId="0" borderId="7" xfId="0" applyNumberFormat="1" applyFont="1" applyBorder="1" applyAlignment="1" applyProtection="1">
      <alignment horizontal="left" vertical="center" wrapText="1"/>
      <protection locked="0"/>
    </xf>
    <xf numFmtId="4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" fontId="5" fillId="3" borderId="4" xfId="0" applyNumberFormat="1" applyFont="1" applyFill="1" applyBorder="1" applyAlignment="1" applyProtection="1">
      <alignment horizontal="justify" vertical="center" wrapText="1"/>
      <protection locked="0"/>
    </xf>
    <xf numFmtId="4" fontId="5" fillId="3" borderId="3" xfId="0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/>
    <xf numFmtId="4" fontId="7" fillId="0" borderId="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 applyProtection="1">
      <alignment vertical="center"/>
      <protection locked="0"/>
    </xf>
    <xf numFmtId="4" fontId="3" fillId="0" borderId="23" xfId="0" applyNumberFormat="1" applyFont="1" applyFill="1" applyBorder="1" applyAlignment="1" applyProtection="1">
      <alignment vertical="center"/>
      <protection locked="0"/>
    </xf>
    <xf numFmtId="4" fontId="3" fillId="0" borderId="9" xfId="0" applyNumberFormat="1" applyFont="1" applyFill="1" applyBorder="1" applyAlignment="1" applyProtection="1">
      <alignment vertical="center"/>
      <protection locked="0"/>
    </xf>
    <xf numFmtId="4" fontId="7" fillId="0" borderId="4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 wrapText="1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" fontId="3" fillId="0" borderId="27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4" fontId="13" fillId="0" borderId="10" xfId="0" applyNumberFormat="1" applyFont="1" applyFill="1" applyBorder="1" applyAlignment="1" applyProtection="1">
      <alignment vertical="center"/>
      <protection locked="0"/>
    </xf>
    <xf numFmtId="4" fontId="13" fillId="0" borderId="23" xfId="0" applyNumberFormat="1" applyFont="1" applyFill="1" applyBorder="1" applyAlignment="1" applyProtection="1">
      <alignment vertical="center"/>
      <protection locked="0"/>
    </xf>
    <xf numFmtId="4" fontId="13" fillId="0" borderId="9" xfId="0" applyNumberFormat="1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vertical="center" wrapText="1"/>
      <protection locked="0"/>
    </xf>
    <xf numFmtId="49" fontId="13" fillId="0" borderId="27" xfId="0" applyNumberFormat="1" applyFont="1" applyFill="1" applyBorder="1" applyAlignment="1" applyProtection="1">
      <alignment vertical="center" wrapText="1"/>
      <protection locked="0"/>
    </xf>
    <xf numFmtId="49" fontId="13" fillId="0" borderId="13" xfId="0" applyNumberFormat="1" applyFont="1" applyFill="1" applyBorder="1" applyAlignment="1" applyProtection="1">
      <alignment vertical="center" wrapText="1"/>
      <protection locked="0"/>
    </xf>
    <xf numFmtId="49" fontId="6" fillId="0" borderId="8" xfId="0" applyNumberFormat="1" applyFont="1" applyFill="1" applyBorder="1" applyAlignment="1" applyProtection="1">
      <alignment vertical="center" wrapText="1"/>
      <protection locked="0"/>
    </xf>
    <xf numFmtId="49" fontId="6" fillId="0" borderId="22" xfId="0" applyNumberFormat="1" applyFont="1" applyFill="1" applyBorder="1" applyAlignment="1" applyProtection="1">
      <alignment vertical="center" wrapText="1"/>
      <protection locked="0"/>
    </xf>
    <xf numFmtId="49" fontId="6" fillId="0" borderId="7" xfId="0" applyNumberFormat="1" applyFont="1" applyFill="1" applyBorder="1" applyAlignment="1" applyProtection="1">
      <alignment vertical="center" wrapText="1"/>
      <protection locked="0"/>
    </xf>
    <xf numFmtId="4" fontId="8" fillId="0" borderId="10" xfId="0" applyNumberFormat="1" applyFont="1" applyFill="1" applyBorder="1" applyAlignment="1" applyProtection="1">
      <alignment horizontal="left" vertical="center" indent="1"/>
      <protection locked="0"/>
    </xf>
    <xf numFmtId="4" fontId="8" fillId="0" borderId="23" xfId="0" applyNumberFormat="1" applyFont="1" applyFill="1" applyBorder="1" applyAlignment="1" applyProtection="1">
      <alignment horizontal="left" vertical="center" indent="1"/>
      <protection locked="0"/>
    </xf>
    <xf numFmtId="4" fontId="8" fillId="0" borderId="9" xfId="0" applyNumberFormat="1" applyFont="1" applyFill="1" applyBorder="1" applyAlignment="1" applyProtection="1">
      <alignment horizontal="left" vertical="center" indent="1"/>
      <protection locked="0"/>
    </xf>
    <xf numFmtId="4" fontId="3" fillId="0" borderId="23" xfId="0" applyNumberFormat="1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22" xfId="0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4" fontId="7" fillId="0" borderId="4" xfId="0" applyNumberFormat="1" applyFont="1" applyBorder="1" applyAlignment="1" applyProtection="1">
      <alignment horizontal="left" vertical="center" wrapText="1"/>
      <protection locked="0"/>
    </xf>
    <xf numFmtId="4" fontId="7" fillId="0" borderId="14" xfId="0" applyNumberFormat="1" applyFont="1" applyBorder="1" applyAlignment="1" applyProtection="1">
      <alignment horizontal="left" vertical="center" wrapText="1"/>
      <protection locked="0"/>
    </xf>
    <xf numFmtId="4" fontId="7" fillId="0" borderId="3" xfId="0" applyNumberFormat="1" applyFont="1" applyBorder="1" applyAlignment="1" applyProtection="1">
      <alignment horizontal="left" vertical="center" wrapText="1"/>
      <protection locked="0"/>
    </xf>
    <xf numFmtId="4" fontId="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30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6" fillId="0" borderId="10" xfId="0" applyNumberFormat="1" applyFont="1" applyFill="1" applyBorder="1" applyAlignment="1" applyProtection="1">
      <alignment vertical="center" wrapText="1"/>
      <protection locked="0"/>
    </xf>
    <xf numFmtId="4" fontId="6" fillId="0" borderId="23" xfId="0" applyNumberFormat="1" applyFont="1" applyFill="1" applyBorder="1" applyAlignment="1" applyProtection="1">
      <alignment vertical="center" wrapText="1"/>
      <protection locked="0"/>
    </xf>
    <xf numFmtId="4" fontId="6" fillId="0" borderId="9" xfId="0" applyNumberFormat="1" applyFont="1" applyFill="1" applyBorder="1" applyAlignment="1" applyProtection="1">
      <alignment vertical="center" wrapText="1"/>
      <protection locked="0"/>
    </xf>
    <xf numFmtId="4" fontId="6" fillId="0" borderId="8" xfId="0" applyNumberFormat="1" applyFont="1" applyFill="1" applyBorder="1" applyAlignment="1" applyProtection="1">
      <alignment vertical="center" wrapText="1"/>
      <protection locked="0"/>
    </xf>
    <xf numFmtId="4" fontId="6" fillId="0" borderId="22" xfId="0" applyNumberFormat="1" applyFont="1" applyFill="1" applyBorder="1" applyAlignment="1" applyProtection="1">
      <alignment vertical="center" wrapText="1"/>
      <protection locked="0"/>
    </xf>
    <xf numFmtId="4" fontId="6" fillId="0" borderId="7" xfId="0" applyNumberFormat="1" applyFont="1" applyFill="1" applyBorder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vertical="center"/>
      <protection locked="0"/>
    </xf>
    <xf numFmtId="4" fontId="7" fillId="0" borderId="14" xfId="0" applyNumberFormat="1" applyFont="1" applyFill="1" applyBorder="1" applyAlignment="1" applyProtection="1">
      <alignment vertical="center"/>
      <protection locked="0"/>
    </xf>
    <xf numFmtId="4" fontId="7" fillId="0" borderId="3" xfId="0" applyNumberFormat="1" applyFont="1" applyFill="1" applyBorder="1" applyAlignment="1" applyProtection="1">
      <alignment vertical="center"/>
      <protection locked="0"/>
    </xf>
    <xf numFmtId="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4" xfId="0" applyNumberFormat="1" applyFont="1" applyFill="1" applyBorder="1" applyAlignment="1" applyProtection="1">
      <alignment vertical="center"/>
      <protection locked="0"/>
    </xf>
    <xf numFmtId="4" fontId="5" fillId="2" borderId="14" xfId="0" applyNumberFormat="1" applyFont="1" applyFill="1" applyBorder="1" applyAlignment="1" applyProtection="1">
      <alignment vertical="center"/>
      <protection locked="0"/>
    </xf>
    <xf numFmtId="4" fontId="5" fillId="2" borderId="3" xfId="0" applyNumberFormat="1" applyFont="1" applyFill="1" applyBorder="1" applyAlignment="1" applyProtection="1">
      <alignment vertical="center"/>
      <protection locked="0"/>
    </xf>
    <xf numFmtId="4" fontId="5" fillId="2" borderId="21" xfId="0" applyNumberFormat="1" applyFont="1" applyFill="1" applyBorder="1" applyAlignment="1" applyProtection="1">
      <alignment horizontal="center" vertical="center"/>
      <protection locked="0"/>
    </xf>
    <xf numFmtId="4" fontId="5" fillId="2" borderId="20" xfId="0" applyNumberFormat="1" applyFont="1" applyFill="1" applyBorder="1" applyAlignment="1" applyProtection="1">
      <alignment horizontal="center" vertical="center"/>
      <protection locked="0"/>
    </xf>
    <xf numFmtId="4" fontId="7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" fontId="3" fillId="0" borderId="12" xfId="0" applyNumberFormat="1" applyFont="1" applyBorder="1" applyAlignment="1" applyProtection="1">
      <alignment horizontal="left" vertical="center"/>
      <protection locked="0"/>
    </xf>
    <xf numFmtId="4" fontId="3" fillId="0" borderId="13" xfId="0" applyNumberFormat="1" applyFont="1" applyBorder="1" applyAlignment="1" applyProtection="1">
      <alignment horizontal="left" vertical="center"/>
      <protection locked="0"/>
    </xf>
    <xf numFmtId="4" fontId="3" fillId="0" borderId="8" xfId="0" applyNumberFormat="1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left" vertical="center"/>
      <protection locked="0"/>
    </xf>
    <xf numFmtId="4" fontId="5" fillId="3" borderId="4" xfId="0" applyNumberFormat="1" applyFont="1" applyFill="1" applyBorder="1" applyAlignment="1" applyProtection="1">
      <alignment horizontal="left" vertical="center"/>
      <protection locked="0"/>
    </xf>
    <xf numFmtId="4" fontId="5" fillId="3" borderId="3" xfId="0" applyNumberFormat="1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vertical="center" wrapText="1"/>
      <protection locked="0"/>
    </xf>
    <xf numFmtId="4" fontId="6" fillId="0" borderId="27" xfId="0" applyNumberFormat="1" applyFont="1" applyFill="1" applyBorder="1" applyAlignment="1" applyProtection="1">
      <alignment vertical="center" wrapText="1"/>
      <protection locked="0"/>
    </xf>
    <xf numFmtId="4" fontId="6" fillId="0" borderId="13" xfId="0" applyNumberFormat="1" applyFont="1" applyFill="1" applyBorder="1" applyAlignment="1" applyProtection="1">
      <alignment vertical="center" wrapText="1"/>
      <protection locked="0"/>
    </xf>
    <xf numFmtId="4" fontId="7" fillId="0" borderId="12" xfId="0" applyNumberFormat="1" applyFont="1" applyFill="1" applyBorder="1" applyAlignment="1" applyProtection="1">
      <alignment vertical="center" wrapText="1"/>
      <protection locked="0"/>
    </xf>
    <xf numFmtId="4" fontId="7" fillId="0" borderId="27" xfId="0" applyNumberFormat="1" applyFont="1" applyFill="1" applyBorder="1" applyAlignment="1" applyProtection="1">
      <alignment vertical="center" wrapText="1"/>
      <protection locked="0"/>
    </xf>
    <xf numFmtId="4" fontId="7" fillId="0" borderId="13" xfId="0" applyNumberFormat="1" applyFont="1" applyFill="1" applyBorder="1" applyAlignment="1" applyProtection="1">
      <alignment vertical="center" wrapText="1"/>
      <protection locked="0"/>
    </xf>
    <xf numFmtId="4" fontId="5" fillId="0" borderId="6" xfId="0" applyNumberFormat="1" applyFont="1" applyFill="1" applyBorder="1" applyAlignment="1" applyProtection="1">
      <alignment vertical="center" wrapText="1"/>
      <protection locked="0"/>
    </xf>
    <xf numFmtId="4" fontId="5" fillId="0" borderId="30" xfId="0" applyNumberFormat="1" applyFont="1" applyFill="1" applyBorder="1" applyAlignment="1" applyProtection="1">
      <alignment vertical="center" wrapText="1"/>
      <protection locked="0"/>
    </xf>
    <xf numFmtId="4" fontId="5" fillId="0" borderId="11" xfId="0" applyNumberFormat="1" applyFont="1" applyFill="1" applyBorder="1" applyAlignment="1" applyProtection="1">
      <alignment vertical="center" wrapText="1"/>
      <protection locked="0"/>
    </xf>
    <xf numFmtId="4" fontId="7" fillId="0" borderId="16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Fill="1" applyBorder="1" applyAlignment="1" applyProtection="1">
      <alignment vertical="center"/>
      <protection locked="0"/>
    </xf>
    <xf numFmtId="4" fontId="7" fillId="0" borderId="15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4" fontId="6" fillId="0" borderId="23" xfId="0" applyNumberFormat="1" applyFont="1" applyFill="1" applyBorder="1" applyAlignment="1" applyProtection="1">
      <alignment vertical="center"/>
      <protection locked="0"/>
    </xf>
    <xf numFmtId="4" fontId="6" fillId="0" borderId="9" xfId="0" applyNumberFormat="1" applyFont="1" applyFill="1" applyBorder="1" applyAlignment="1" applyProtection="1">
      <alignment vertical="center"/>
      <protection locked="0"/>
    </xf>
    <xf numFmtId="4" fontId="7" fillId="2" borderId="4" xfId="0" applyNumberFormat="1" applyFont="1" applyFill="1" applyBorder="1" applyAlignment="1" applyProtection="1">
      <alignment horizontal="left" vertical="center"/>
      <protection locked="0"/>
    </xf>
    <xf numFmtId="4" fontId="7" fillId="2" borderId="14" xfId="0" applyNumberFormat="1" applyFont="1" applyFill="1" applyBorder="1" applyAlignment="1" applyProtection="1">
      <alignment horizontal="left" vertical="center"/>
      <protection locked="0"/>
    </xf>
    <xf numFmtId="4" fontId="7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center" wrapText="1"/>
    </xf>
    <xf numFmtId="4" fontId="3" fillId="0" borderId="10" xfId="0" applyNumberFormat="1" applyFont="1" applyFill="1" applyBorder="1" applyAlignment="1">
      <alignment horizontal="left" vertical="center" wrapText="1" indent="1"/>
    </xf>
    <xf numFmtId="4" fontId="3" fillId="0" borderId="9" xfId="0" applyNumberFormat="1" applyFont="1" applyFill="1" applyBorder="1" applyAlignment="1">
      <alignment horizontal="left" vertical="center" wrapText="1" indent="1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4" fontId="25" fillId="0" borderId="0" xfId="0" applyNumberFormat="1" applyFont="1" applyAlignment="1">
      <alignment horizontal="left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4" fillId="0" borderId="63" xfId="0" applyFont="1" applyBorder="1" applyAlignment="1">
      <alignment wrapText="1"/>
    </xf>
    <xf numFmtId="0" fontId="4" fillId="0" borderId="62" xfId="0" applyFont="1" applyBorder="1" applyAlignment="1">
      <alignment wrapText="1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4" fontId="3" fillId="0" borderId="22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12" xfId="0" applyNumberFormat="1" applyFont="1" applyBorder="1" applyAlignment="1" applyProtection="1">
      <alignment horizontal="left" vertical="center" wrapText="1"/>
      <protection locked="0"/>
    </xf>
    <xf numFmtId="4" fontId="3" fillId="0" borderId="27" xfId="0" applyNumberFormat="1" applyFont="1" applyBorder="1" applyAlignment="1" applyProtection="1">
      <alignment horizontal="left" vertical="center" wrapText="1"/>
      <protection locked="0"/>
    </xf>
    <xf numFmtId="4" fontId="3" fillId="0" borderId="13" xfId="0" applyNumberFormat="1" applyFont="1" applyBorder="1" applyAlignment="1" applyProtection="1">
      <alignment horizontal="left" vertical="center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4" fontId="3" fillId="0" borderId="23" xfId="0" applyNumberFormat="1" applyFont="1" applyBorder="1" applyAlignment="1" applyProtection="1">
      <alignment horizontal="right" vertical="center" wrapText="1"/>
      <protection locked="0"/>
    </xf>
    <xf numFmtId="4" fontId="3" fillId="0" borderId="9" xfId="0" applyNumberFormat="1" applyFont="1" applyBorder="1" applyAlignment="1" applyProtection="1">
      <alignment horizontal="right" vertical="center" wrapText="1"/>
      <protection locked="0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4" fontId="8" fillId="0" borderId="23" xfId="0" applyNumberFormat="1" applyFont="1" applyBorder="1" applyAlignment="1" applyProtection="1">
      <alignment horizontal="right" vertical="center" wrapText="1"/>
      <protection locked="0"/>
    </xf>
    <xf numFmtId="4" fontId="8" fillId="0" borderId="9" xfId="0" applyNumberFormat="1" applyFont="1" applyBorder="1" applyAlignment="1" applyProtection="1">
      <alignment horizontal="right" vertical="center" wrapText="1"/>
      <protection locked="0"/>
    </xf>
    <xf numFmtId="4" fontId="5" fillId="0" borderId="8" xfId="0" applyNumberFormat="1" applyFont="1" applyBorder="1" applyAlignment="1" applyProtection="1">
      <alignment horizontal="justify" vertical="center"/>
      <protection locked="0"/>
    </xf>
    <xf numFmtId="4" fontId="5" fillId="0" borderId="7" xfId="0" applyNumberFormat="1" applyFont="1" applyBorder="1" applyAlignment="1" applyProtection="1">
      <alignment horizontal="justify" vertical="center"/>
      <protection locked="0"/>
    </xf>
    <xf numFmtId="4" fontId="27" fillId="0" borderId="0" xfId="0" applyNumberFormat="1" applyFont="1" applyFill="1" applyBorder="1" applyAlignment="1" applyProtection="1">
      <alignment horizontal="left" vertical="center"/>
      <protection locked="0"/>
    </xf>
    <xf numFmtId="4" fontId="7" fillId="2" borderId="21" xfId="0" applyNumberFormat="1" applyFont="1" applyFill="1" applyBorder="1" applyAlignment="1" applyProtection="1">
      <alignment horizontal="center" vertical="center"/>
      <protection locked="0"/>
    </xf>
    <xf numFmtId="4" fontId="7" fillId="2" borderId="41" xfId="0" applyNumberFormat="1" applyFont="1" applyFill="1" applyBorder="1" applyAlignment="1" applyProtection="1">
      <alignment horizontal="center" vertical="center"/>
      <protection locked="0"/>
    </xf>
    <xf numFmtId="4" fontId="7" fillId="2" borderId="20" xfId="0" applyNumberFormat="1" applyFont="1" applyFill="1" applyBorder="1" applyAlignment="1" applyProtection="1">
      <alignment horizontal="center" vertical="center"/>
      <protection locked="0"/>
    </xf>
    <xf numFmtId="4" fontId="7" fillId="2" borderId="16" xfId="0" applyNumberFormat="1" applyFont="1" applyFill="1" applyBorder="1" applyAlignment="1" applyProtection="1">
      <alignment horizontal="center" vertical="center"/>
      <protection locked="0"/>
    </xf>
    <xf numFmtId="4" fontId="7" fillId="2" borderId="31" xfId="0" applyNumberFormat="1" applyFont="1" applyFill="1" applyBorder="1" applyAlignment="1" applyProtection="1">
      <alignment horizontal="center" vertical="center"/>
      <protection locked="0"/>
    </xf>
    <xf numFmtId="4" fontId="7" fillId="2" borderId="15" xfId="0" applyNumberFormat="1" applyFont="1" applyFill="1" applyBorder="1" applyAlignment="1" applyProtection="1">
      <alignment horizontal="center" vertical="center"/>
      <protection locked="0"/>
    </xf>
    <xf numFmtId="4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0" xfId="0" applyNumberFormat="1" applyFont="1" applyFill="1" applyBorder="1" applyAlignment="1" applyProtection="1">
      <alignment vertical="center" wrapText="1"/>
      <protection locked="0"/>
    </xf>
    <xf numFmtId="4" fontId="5" fillId="0" borderId="23" xfId="0" applyNumberFormat="1" applyFont="1" applyFill="1" applyBorder="1" applyAlignment="1" applyProtection="1">
      <alignment vertical="center" wrapText="1"/>
      <protection locked="0"/>
    </xf>
    <xf numFmtId="4" fontId="5" fillId="0" borderId="38" xfId="0" applyNumberFormat="1" applyFont="1" applyFill="1" applyBorder="1" applyAlignment="1" applyProtection="1">
      <alignment vertical="center" wrapText="1"/>
      <protection locked="0"/>
    </xf>
    <xf numFmtId="4" fontId="5" fillId="2" borderId="14" xfId="0" applyNumberFormat="1" applyFont="1" applyFill="1" applyBorder="1" applyAlignment="1" applyProtection="1">
      <alignment vertical="center" wrapText="1"/>
      <protection locked="0"/>
    </xf>
    <xf numFmtId="4" fontId="5" fillId="2" borderId="46" xfId="0" applyNumberFormat="1" applyFont="1" applyFill="1" applyBorder="1" applyAlignment="1" applyProtection="1">
      <alignment vertical="center" wrapText="1"/>
      <protection locked="0"/>
    </xf>
    <xf numFmtId="4" fontId="8" fillId="0" borderId="10" xfId="0" applyNumberFormat="1" applyFont="1" applyBorder="1" applyAlignment="1" applyProtection="1">
      <alignment horizontal="justify" vertical="center"/>
      <protection locked="0"/>
    </xf>
    <xf numFmtId="4" fontId="8" fillId="0" borderId="9" xfId="0" applyNumberFormat="1" applyFont="1" applyBorder="1" applyAlignment="1" applyProtection="1">
      <alignment horizontal="justify" vertical="center"/>
      <protection locked="0"/>
    </xf>
    <xf numFmtId="4" fontId="5" fillId="0" borderId="56" xfId="0" applyNumberFormat="1" applyFont="1" applyBorder="1" applyAlignment="1" applyProtection="1">
      <alignment horizontal="justify" vertical="center"/>
      <protection locked="0"/>
    </xf>
    <xf numFmtId="4" fontId="5" fillId="0" borderId="54" xfId="0" applyNumberFormat="1" applyFont="1" applyBorder="1" applyAlignment="1" applyProtection="1">
      <alignment horizontal="justify" vertical="center"/>
      <protection locked="0"/>
    </xf>
    <xf numFmtId="4" fontId="7" fillId="3" borderId="4" xfId="0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7" fillId="2" borderId="4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3" xfId="0" applyNumberFormat="1" applyFont="1" applyFill="1" applyBorder="1" applyAlignment="1" applyProtection="1">
      <alignment vertical="center" wrapText="1"/>
      <protection locked="0"/>
    </xf>
    <xf numFmtId="4" fontId="7" fillId="0" borderId="10" xfId="0" applyNumberFormat="1" applyFont="1" applyFill="1" applyBorder="1" applyAlignment="1" applyProtection="1">
      <alignment vertical="center" wrapText="1"/>
      <protection locked="0"/>
    </xf>
    <xf numFmtId="4" fontId="7" fillId="0" borderId="23" xfId="0" applyNumberFormat="1" applyFont="1" applyFill="1" applyBorder="1" applyAlignment="1" applyProtection="1">
      <alignment vertical="center" wrapText="1"/>
      <protection locked="0"/>
    </xf>
    <xf numFmtId="4" fontId="7" fillId="0" borderId="38" xfId="0" applyNumberFormat="1" applyFont="1" applyFill="1" applyBorder="1" applyAlignment="1" applyProtection="1">
      <alignment vertical="center" wrapText="1"/>
      <protection locked="0"/>
    </xf>
    <xf numFmtId="4" fontId="5" fillId="0" borderId="12" xfId="0" applyNumberFormat="1" applyFont="1" applyBorder="1" applyAlignment="1" applyProtection="1">
      <alignment horizontal="justify" vertical="center"/>
      <protection locked="0"/>
    </xf>
    <xf numFmtId="4" fontId="5" fillId="0" borderId="13" xfId="0" applyNumberFormat="1" applyFont="1" applyBorder="1" applyAlignment="1" applyProtection="1">
      <alignment horizontal="justify" vertical="center"/>
      <protection locked="0"/>
    </xf>
    <xf numFmtId="4" fontId="5" fillId="3" borderId="14" xfId="0" applyNumberFormat="1" applyFont="1" applyFill="1" applyBorder="1" applyAlignment="1" applyProtection="1">
      <alignment horizontal="left" vertical="center"/>
      <protection locked="0"/>
    </xf>
    <xf numFmtId="4" fontId="5" fillId="3" borderId="4" xfId="0" applyNumberFormat="1" applyFont="1" applyFill="1" applyBorder="1" applyAlignment="1" applyProtection="1">
      <alignment horizontal="right" vertical="center"/>
    </xf>
    <xf numFmtId="4" fontId="5" fillId="3" borderId="14" xfId="0" applyNumberFormat="1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horizontal="right" vertical="center"/>
    </xf>
    <xf numFmtId="4" fontId="7" fillId="0" borderId="16" xfId="0" applyNumberFormat="1" applyFont="1" applyFill="1" applyBorder="1" applyAlignment="1" applyProtection="1">
      <alignment vertical="center" wrapText="1"/>
      <protection locked="0"/>
    </xf>
    <xf numFmtId="4" fontId="7" fillId="0" borderId="31" xfId="0" applyNumberFormat="1" applyFont="1" applyFill="1" applyBorder="1" applyAlignment="1" applyProtection="1">
      <alignment vertical="center" wrapText="1"/>
      <protection locked="0"/>
    </xf>
    <xf numFmtId="4" fontId="7" fillId="0" borderId="15" xfId="0" applyNumberFormat="1" applyFont="1" applyFill="1" applyBorder="1" applyAlignment="1" applyProtection="1">
      <alignment vertical="center" wrapText="1"/>
      <protection locked="0"/>
    </xf>
    <xf numFmtId="4" fontId="6" fillId="0" borderId="25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 wrapText="1"/>
      <protection locked="0"/>
    </xf>
    <xf numFmtId="4" fontId="6" fillId="0" borderId="24" xfId="0" applyNumberFormat="1" applyFont="1" applyFill="1" applyBorder="1" applyAlignment="1" applyProtection="1">
      <alignment vertical="center" wrapText="1"/>
      <protection locked="0"/>
    </xf>
    <xf numFmtId="4" fontId="8" fillId="0" borderId="10" xfId="0" applyNumberFormat="1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 applyProtection="1">
      <alignment vertical="center" wrapText="1"/>
      <protection locked="0"/>
    </xf>
    <xf numFmtId="4" fontId="8" fillId="0" borderId="22" xfId="0" applyNumberFormat="1" applyFont="1" applyFill="1" applyBorder="1" applyAlignment="1" applyProtection="1">
      <alignment vertical="center" wrapText="1"/>
      <protection locked="0"/>
    </xf>
    <xf numFmtId="4" fontId="8" fillId="0" borderId="7" xfId="0" applyNumberFormat="1" applyFont="1" applyFill="1" applyBorder="1" applyAlignment="1" applyProtection="1">
      <alignment vertical="center" wrapText="1"/>
      <protection locked="0"/>
    </xf>
    <xf numFmtId="4" fontId="5" fillId="2" borderId="14" xfId="0" applyNumberFormat="1" applyFont="1" applyFill="1" applyBorder="1" applyAlignment="1" applyProtection="1">
      <alignment horizontal="left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locked="0"/>
    </xf>
    <xf numFmtId="4" fontId="7" fillId="2" borderId="14" xfId="0" applyNumberFormat="1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4" fontId="6" fillId="0" borderId="25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vertical="center"/>
      <protection locked="0"/>
    </xf>
    <xf numFmtId="4" fontId="3" fillId="0" borderId="6" xfId="0" applyNumberFormat="1" applyFont="1" applyFill="1" applyBorder="1" applyAlignment="1">
      <alignment horizontal="left" vertical="center" wrapText="1" indent="1"/>
    </xf>
    <xf numFmtId="4" fontId="3" fillId="0" borderId="11" xfId="0" applyNumberFormat="1" applyFont="1" applyFill="1" applyBorder="1" applyAlignment="1">
      <alignment horizontal="left" vertical="center" wrapText="1" indent="1"/>
    </xf>
    <xf numFmtId="4" fontId="8" fillId="0" borderId="8" xfId="0" applyNumberFormat="1" applyFont="1" applyFill="1" applyBorder="1" applyAlignment="1" applyProtection="1">
      <alignment vertical="center"/>
      <protection locked="0"/>
    </xf>
    <xf numFmtId="4" fontId="8" fillId="0" borderId="22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 applyAlignment="1" applyProtection="1">
      <alignment vertical="center"/>
      <protection locked="0"/>
    </xf>
    <xf numFmtId="4" fontId="6" fillId="0" borderId="30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</cellXfs>
  <cellStyles count="4">
    <cellStyle name="Normal 3" xfId="3"/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21%20Wydzia&#322;%20Ksiegowo&#347;ci\SF_UM_2021\SF_UM_2021_Kor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1"/>
      <sheetName val="RZiS 31.12.2021"/>
      <sheetName val="ZZwFJ 31.12.2021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dopłaty"/>
      <sheetName val="Nota II.2.5.g"/>
      <sheetName val="Nota II.3.1"/>
      <sheetName val="Nota II.3.2"/>
      <sheetName val="II.3.3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B41">
            <v>8194752514.6499996</v>
          </cell>
          <cell r="C41">
            <v>235388746.38999999</v>
          </cell>
          <cell r="D41">
            <v>3967558705.4899998</v>
          </cell>
          <cell r="E41">
            <v>254473259.00999999</v>
          </cell>
          <cell r="F41">
            <v>7827792.5899999999</v>
          </cell>
          <cell r="G41">
            <v>224711886.25</v>
          </cell>
          <cell r="H41">
            <v>1504087701.5</v>
          </cell>
        </row>
        <row r="43">
          <cell r="B43">
            <v>214326025.69999999</v>
          </cell>
          <cell r="C43">
            <v>106691.27</v>
          </cell>
          <cell r="D43">
            <v>19406775.210000001</v>
          </cell>
          <cell r="E43">
            <v>522046.82</v>
          </cell>
          <cell r="F43">
            <v>922.2</v>
          </cell>
          <cell r="G43">
            <v>9641848.7300000004</v>
          </cell>
          <cell r="H43">
            <v>243611708.41999999</v>
          </cell>
        </row>
        <row r="44">
          <cell r="B44">
            <v>268433285.71000001</v>
          </cell>
          <cell r="C44">
            <v>3206352.48</v>
          </cell>
          <cell r="D44">
            <v>50703086.219999999</v>
          </cell>
          <cell r="E44">
            <v>2454273.6</v>
          </cell>
          <cell r="F44">
            <v>0</v>
          </cell>
          <cell r="G44">
            <v>7375025.0599999996</v>
          </cell>
          <cell r="H44">
            <v>214730399.88</v>
          </cell>
        </row>
        <row r="45">
          <cell r="B45">
            <v>-3010376.23</v>
          </cell>
          <cell r="C45">
            <v>0</v>
          </cell>
          <cell r="D45">
            <v>64206667.5</v>
          </cell>
          <cell r="E45">
            <v>9918091.9199999999</v>
          </cell>
          <cell r="F45">
            <v>0</v>
          </cell>
          <cell r="G45">
            <v>2714139.61</v>
          </cell>
          <cell r="H45">
            <v>-73828522.799999997</v>
          </cell>
        </row>
        <row r="47">
          <cell r="B47">
            <v>10474778.18</v>
          </cell>
          <cell r="C47">
            <v>265325.25</v>
          </cell>
          <cell r="D47">
            <v>8881554.7799999993</v>
          </cell>
          <cell r="E47">
            <v>3864868.35</v>
          </cell>
          <cell r="F47">
            <v>1120040.6200000001</v>
          </cell>
          <cell r="G47">
            <v>5585729.8499999996</v>
          </cell>
          <cell r="H47">
            <v>0</v>
          </cell>
        </row>
        <row r="48">
          <cell r="B48">
            <v>161417775.38</v>
          </cell>
          <cell r="C48">
            <v>38704179.549999997</v>
          </cell>
          <cell r="D48">
            <v>19729829.100000001</v>
          </cell>
          <cell r="E48">
            <v>6013803.7199999997</v>
          </cell>
          <cell r="F48">
            <v>259932.36</v>
          </cell>
          <cell r="G48">
            <v>2185416.5</v>
          </cell>
          <cell r="H48">
            <v>409926235.26999998</v>
          </cell>
        </row>
        <row r="51">
          <cell r="B51">
            <v>50242766.460000001</v>
          </cell>
          <cell r="C51">
            <v>0</v>
          </cell>
          <cell r="D51">
            <v>1694749272.74</v>
          </cell>
          <cell r="E51">
            <v>206888808.5</v>
          </cell>
          <cell r="F51">
            <v>6849176.1900000004</v>
          </cell>
          <cell r="G51">
            <v>186590447.43000001</v>
          </cell>
          <cell r="H51">
            <v>0</v>
          </cell>
        </row>
        <row r="53">
          <cell r="B53">
            <v>6613667.0999999996</v>
          </cell>
          <cell r="C53">
            <v>0</v>
          </cell>
          <cell r="D53">
            <v>128944999.70999999</v>
          </cell>
          <cell r="E53">
            <v>16103543.869999999</v>
          </cell>
          <cell r="F53">
            <v>287078.59999999998</v>
          </cell>
          <cell r="G53">
            <v>6162116.46</v>
          </cell>
          <cell r="H53">
            <v>0</v>
          </cell>
        </row>
        <row r="54">
          <cell r="B54">
            <v>71061.36</v>
          </cell>
          <cell r="C54">
            <v>0</v>
          </cell>
          <cell r="D54">
            <v>8344342.2599999998</v>
          </cell>
          <cell r="E54">
            <v>771855.47</v>
          </cell>
          <cell r="F54">
            <v>0</v>
          </cell>
          <cell r="G54">
            <v>10048555.65</v>
          </cell>
          <cell r="H54">
            <v>0</v>
          </cell>
        </row>
        <row r="55">
          <cell r="B55">
            <v>-4332459.71</v>
          </cell>
          <cell r="C55">
            <v>0</v>
          </cell>
          <cell r="D55">
            <v>4332459.71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7">
          <cell r="B57">
            <v>1581775.63</v>
          </cell>
          <cell r="C57">
            <v>0</v>
          </cell>
          <cell r="D57">
            <v>3022867.24</v>
          </cell>
          <cell r="E57">
            <v>9360983.8599999994</v>
          </cell>
          <cell r="F57">
            <v>1119089.46</v>
          </cell>
          <cell r="G57">
            <v>5349512.18</v>
          </cell>
          <cell r="H57">
            <v>0</v>
          </cell>
        </row>
        <row r="58">
          <cell r="B58">
            <v>1229512.6499999999</v>
          </cell>
          <cell r="C58">
            <v>0</v>
          </cell>
          <cell r="D58">
            <v>6860515.75</v>
          </cell>
          <cell r="E58">
            <v>316060.63</v>
          </cell>
          <cell r="F58">
            <v>260059.17</v>
          </cell>
          <cell r="G58">
            <v>2135688.35</v>
          </cell>
          <cell r="H58">
            <v>0</v>
          </cell>
        </row>
        <row r="61">
          <cell r="B61">
            <v>41496707.57</v>
          </cell>
          <cell r="C61">
            <v>41496707.57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3933997.74</v>
          </cell>
        </row>
        <row r="62">
          <cell r="B62">
            <v>183424.07</v>
          </cell>
          <cell r="C62">
            <v>183424.07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826885.26</v>
          </cell>
        </row>
        <row r="63">
          <cell r="B63">
            <v>18915978.649999999</v>
          </cell>
          <cell r="C63">
            <v>18915978.649999999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271752.75</v>
          </cell>
        </row>
      </sheetData>
      <sheetData sheetId="12">
        <row r="23">
          <cell r="B23">
            <v>0</v>
          </cell>
        </row>
        <row r="37">
          <cell r="B37">
            <v>181073080.25</v>
          </cell>
        </row>
        <row r="39">
          <cell r="B39">
            <v>10624430.029999999</v>
          </cell>
        </row>
        <row r="40">
          <cell r="B40">
            <v>933540.87</v>
          </cell>
        </row>
        <row r="42">
          <cell r="B42">
            <v>221893.46</v>
          </cell>
        </row>
        <row r="43">
          <cell r="B43">
            <v>930311.31</v>
          </cell>
        </row>
        <row r="46">
          <cell r="B46">
            <v>146211336.43000001</v>
          </cell>
        </row>
        <row r="48">
          <cell r="B48">
            <v>11819766.85</v>
          </cell>
        </row>
        <row r="49">
          <cell r="B49">
            <v>736020.43</v>
          </cell>
        </row>
        <row r="51">
          <cell r="B51">
            <v>221893.46</v>
          </cell>
        </row>
        <row r="52">
          <cell r="B52">
            <v>9411</v>
          </cell>
        </row>
        <row r="56">
          <cell r="B56">
            <v>0</v>
          </cell>
        </row>
        <row r="57">
          <cell r="B57">
            <v>0</v>
          </cell>
        </row>
      </sheetData>
      <sheetData sheetId="13">
        <row r="38">
          <cell r="C38">
            <v>439856.6</v>
          </cell>
          <cell r="D38">
            <v>18755286.579999998</v>
          </cell>
          <cell r="E38">
            <v>0</v>
          </cell>
        </row>
        <row r="40">
          <cell r="C40">
            <v>0</v>
          </cell>
          <cell r="D40">
            <v>15498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</sheetData>
      <sheetData sheetId="14"/>
      <sheetData sheetId="15">
        <row r="11">
          <cell r="I11">
            <v>0</v>
          </cell>
        </row>
        <row r="12">
          <cell r="I12">
            <v>0</v>
          </cell>
        </row>
        <row r="23">
          <cell r="B23">
            <v>0</v>
          </cell>
          <cell r="C23">
            <v>45430705.310000002</v>
          </cell>
          <cell r="D23">
            <v>0</v>
          </cell>
          <cell r="E23">
            <v>42754880.25</v>
          </cell>
          <cell r="F23">
            <v>0</v>
          </cell>
          <cell r="G23">
            <v>64980829.140000001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1010309.33</v>
          </cell>
          <cell r="D24">
            <v>0</v>
          </cell>
          <cell r="E24">
            <v>2984997.23</v>
          </cell>
          <cell r="F24">
            <v>0</v>
          </cell>
          <cell r="G24">
            <v>9221695.9100000001</v>
          </cell>
          <cell r="H24">
            <v>0</v>
          </cell>
        </row>
        <row r="25">
          <cell r="B25">
            <v>0</v>
          </cell>
          <cell r="C25">
            <v>19187731.399999999</v>
          </cell>
          <cell r="D25">
            <v>0</v>
          </cell>
          <cell r="E25">
            <v>0</v>
          </cell>
          <cell r="F25">
            <v>0</v>
          </cell>
          <cell r="G25">
            <v>18361098.550000001</v>
          </cell>
          <cell r="H25">
            <v>0</v>
          </cell>
        </row>
      </sheetData>
      <sheetData sheetId="16">
        <row r="17">
          <cell r="B17">
            <v>221378879.09999999</v>
          </cell>
          <cell r="C17">
            <v>208457347.88</v>
          </cell>
        </row>
      </sheetData>
      <sheetData sheetId="17"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475265.78</v>
          </cell>
          <cell r="C27">
            <v>449766.37</v>
          </cell>
        </row>
        <row r="28">
          <cell r="B28">
            <v>260652</v>
          </cell>
          <cell r="C28">
            <v>255274</v>
          </cell>
        </row>
        <row r="29">
          <cell r="B29">
            <v>18074.919999999998</v>
          </cell>
          <cell r="C29">
            <v>18074.919999999998</v>
          </cell>
        </row>
      </sheetData>
      <sheetData sheetId="18">
        <row r="213">
          <cell r="C213">
            <v>10406</v>
          </cell>
          <cell r="D213">
            <v>100</v>
          </cell>
          <cell r="E213">
            <v>520300</v>
          </cell>
          <cell r="F213">
            <v>0</v>
          </cell>
          <cell r="G213">
            <v>520300</v>
          </cell>
          <cell r="H213">
            <v>1771.38</v>
          </cell>
          <cell r="I213">
            <v>1954315.97</v>
          </cell>
        </row>
        <row r="214">
          <cell r="C214">
            <v>657835</v>
          </cell>
          <cell r="D214">
            <v>100</v>
          </cell>
          <cell r="E214">
            <v>328917500</v>
          </cell>
          <cell r="F214">
            <v>0</v>
          </cell>
          <cell r="G214">
            <v>328917500</v>
          </cell>
          <cell r="H214">
            <v>2948882.87</v>
          </cell>
          <cell r="I214">
            <v>656215983.86000001</v>
          </cell>
        </row>
        <row r="215">
          <cell r="C215">
            <v>585616</v>
          </cell>
          <cell r="D215">
            <v>100</v>
          </cell>
          <cell r="E215">
            <v>292808000</v>
          </cell>
          <cell r="F215">
            <v>0</v>
          </cell>
          <cell r="G215">
            <v>292808000</v>
          </cell>
          <cell r="H215">
            <v>-5727414.1299999999</v>
          </cell>
          <cell r="I215">
            <v>769639444.84000003</v>
          </cell>
        </row>
        <row r="216">
          <cell r="C216">
            <v>210982</v>
          </cell>
          <cell r="D216">
            <v>100</v>
          </cell>
          <cell r="E216">
            <v>105491000</v>
          </cell>
          <cell r="F216">
            <v>0</v>
          </cell>
          <cell r="G216">
            <v>105491000</v>
          </cell>
          <cell r="H216">
            <v>14216621.060000001</v>
          </cell>
          <cell r="I216">
            <v>187137098.22</v>
          </cell>
        </row>
        <row r="218">
          <cell r="C218">
            <v>27345751</v>
          </cell>
          <cell r="D218">
            <v>100</v>
          </cell>
          <cell r="E218">
            <v>2734575100</v>
          </cell>
          <cell r="F218">
            <v>0</v>
          </cell>
          <cell r="G218">
            <v>2734575100</v>
          </cell>
          <cell r="H218">
            <v>34375256.380000003</v>
          </cell>
          <cell r="I218">
            <v>4660402370.1300001</v>
          </cell>
        </row>
        <row r="219">
          <cell r="C219">
            <v>933516</v>
          </cell>
          <cell r="D219">
            <v>100</v>
          </cell>
          <cell r="E219">
            <v>466758000</v>
          </cell>
          <cell r="F219">
            <v>0</v>
          </cell>
          <cell r="G219">
            <v>466758000</v>
          </cell>
          <cell r="H219">
            <v>-29943434.850000001</v>
          </cell>
          <cell r="I219">
            <v>659497125.32000005</v>
          </cell>
        </row>
        <row r="220">
          <cell r="C220">
            <v>10000</v>
          </cell>
          <cell r="D220">
            <v>100</v>
          </cell>
          <cell r="E220">
            <v>5000000</v>
          </cell>
          <cell r="F220">
            <v>0</v>
          </cell>
          <cell r="G220">
            <v>5000000</v>
          </cell>
          <cell r="H220">
            <v>2271118.56</v>
          </cell>
          <cell r="I220">
            <v>20887315.949999999</v>
          </cell>
        </row>
        <row r="221">
          <cell r="C221">
            <v>24601</v>
          </cell>
          <cell r="D221">
            <v>100</v>
          </cell>
          <cell r="E221">
            <v>1230050</v>
          </cell>
          <cell r="F221">
            <v>0</v>
          </cell>
          <cell r="G221">
            <v>1230050</v>
          </cell>
          <cell r="H221">
            <v>755535.97</v>
          </cell>
          <cell r="I221">
            <v>7146368.5800000001</v>
          </cell>
        </row>
        <row r="222">
          <cell r="C222">
            <v>80500</v>
          </cell>
          <cell r="D222">
            <v>100</v>
          </cell>
          <cell r="E222">
            <v>80500000</v>
          </cell>
          <cell r="F222">
            <v>0</v>
          </cell>
          <cell r="G222">
            <v>80500000</v>
          </cell>
          <cell r="H222">
            <v>3191277.28</v>
          </cell>
          <cell r="I222">
            <v>116749160.17</v>
          </cell>
        </row>
        <row r="223">
          <cell r="C223">
            <v>153058</v>
          </cell>
          <cell r="D223">
            <v>100</v>
          </cell>
          <cell r="E223">
            <v>153058000</v>
          </cell>
          <cell r="F223">
            <v>0</v>
          </cell>
          <cell r="G223">
            <v>153058000</v>
          </cell>
          <cell r="H223">
            <v>6296618.0300000003</v>
          </cell>
          <cell r="I223">
            <v>215306468.47999999</v>
          </cell>
        </row>
        <row r="224">
          <cell r="C224">
            <v>143379</v>
          </cell>
          <cell r="D224">
            <v>100</v>
          </cell>
          <cell r="E224">
            <v>143379000</v>
          </cell>
          <cell r="F224">
            <v>0</v>
          </cell>
          <cell r="G224">
            <v>143379000</v>
          </cell>
          <cell r="H224">
            <v>3627836.66</v>
          </cell>
          <cell r="I224">
            <v>157644614.22</v>
          </cell>
        </row>
        <row r="225">
          <cell r="C225">
            <v>1134550</v>
          </cell>
          <cell r="D225">
            <v>100</v>
          </cell>
          <cell r="E225">
            <v>567275000</v>
          </cell>
          <cell r="F225">
            <v>0</v>
          </cell>
          <cell r="G225">
            <v>567275000</v>
          </cell>
          <cell r="H225">
            <v>43503674.32</v>
          </cell>
          <cell r="I225">
            <v>1153172162.1099999</v>
          </cell>
        </row>
        <row r="226">
          <cell r="C226">
            <v>6600</v>
          </cell>
          <cell r="D226">
            <v>100</v>
          </cell>
          <cell r="E226">
            <v>3300000</v>
          </cell>
          <cell r="F226">
            <v>0</v>
          </cell>
          <cell r="G226">
            <v>3300000</v>
          </cell>
          <cell r="H226">
            <v>99753.08</v>
          </cell>
          <cell r="I226">
            <v>4863823.1100000003</v>
          </cell>
        </row>
        <row r="227">
          <cell r="C227">
            <v>1000</v>
          </cell>
          <cell r="D227">
            <v>100</v>
          </cell>
          <cell r="E227">
            <v>1000000</v>
          </cell>
          <cell r="F227">
            <v>0</v>
          </cell>
          <cell r="G227">
            <v>1000000</v>
          </cell>
          <cell r="H227">
            <v>182354</v>
          </cell>
          <cell r="I227">
            <v>18571531.809999999</v>
          </cell>
        </row>
        <row r="228">
          <cell r="C228">
            <v>23414</v>
          </cell>
          <cell r="D228">
            <v>100</v>
          </cell>
          <cell r="E228">
            <v>23414000</v>
          </cell>
          <cell r="F228">
            <v>0</v>
          </cell>
          <cell r="G228">
            <v>23414000</v>
          </cell>
          <cell r="H228">
            <v>-3986621.68</v>
          </cell>
          <cell r="I228">
            <v>29450018.789999999</v>
          </cell>
        </row>
        <row r="229">
          <cell r="C229">
            <v>62965</v>
          </cell>
          <cell r="D229">
            <v>100</v>
          </cell>
          <cell r="E229">
            <v>62965000</v>
          </cell>
          <cell r="F229">
            <v>0</v>
          </cell>
          <cell r="G229">
            <v>62965000</v>
          </cell>
          <cell r="H229">
            <v>-55712.02</v>
          </cell>
          <cell r="I229">
            <v>63317426.700000003</v>
          </cell>
        </row>
        <row r="230">
          <cell r="C230">
            <v>19383</v>
          </cell>
          <cell r="D230">
            <v>100</v>
          </cell>
          <cell r="E230">
            <v>19383000</v>
          </cell>
          <cell r="F230">
            <v>8653319.3800000008</v>
          </cell>
          <cell r="G230">
            <v>10729680.619999999</v>
          </cell>
          <cell r="H230">
            <v>-11175742.75</v>
          </cell>
          <cell r="I230">
            <v>10729680.619999999</v>
          </cell>
        </row>
        <row r="231">
          <cell r="C231">
            <v>32192</v>
          </cell>
          <cell r="D231">
            <v>100</v>
          </cell>
          <cell r="E231">
            <v>32192000</v>
          </cell>
          <cell r="F231">
            <v>32192000</v>
          </cell>
          <cell r="G231">
            <v>0</v>
          </cell>
          <cell r="H231">
            <v>-28025570.239999998</v>
          </cell>
          <cell r="I231">
            <v>-8282695.7199999997</v>
          </cell>
        </row>
        <row r="232">
          <cell r="C232">
            <v>20111</v>
          </cell>
          <cell r="D232">
            <v>100</v>
          </cell>
          <cell r="E232">
            <v>20111000</v>
          </cell>
          <cell r="F232">
            <v>1014663.13</v>
          </cell>
          <cell r="G232">
            <v>19096336.870000001</v>
          </cell>
          <cell r="H232">
            <v>154822.39000000001</v>
          </cell>
          <cell r="I232">
            <v>19096336.870000001</v>
          </cell>
        </row>
        <row r="233">
          <cell r="C233">
            <v>100</v>
          </cell>
          <cell r="D233">
            <v>100</v>
          </cell>
          <cell r="E233">
            <v>50000</v>
          </cell>
          <cell r="F233">
            <v>50000</v>
          </cell>
          <cell r="G233">
            <v>0</v>
          </cell>
        </row>
        <row r="234">
          <cell r="C234">
            <v>16000</v>
          </cell>
          <cell r="D234">
            <v>40.22</v>
          </cell>
          <cell r="E234">
            <v>16000000</v>
          </cell>
          <cell r="F234">
            <v>7083826.4900000002</v>
          </cell>
          <cell r="G234">
            <v>8916173.5099999998</v>
          </cell>
          <cell r="H234">
            <v>-4239087.17</v>
          </cell>
          <cell r="I234">
            <v>22169508.16</v>
          </cell>
        </row>
        <row r="235">
          <cell r="C235">
            <v>16862</v>
          </cell>
          <cell r="D235">
            <v>0</v>
          </cell>
          <cell r="E235">
            <v>195296.65</v>
          </cell>
          <cell r="F235">
            <v>-13138.4</v>
          </cell>
          <cell r="G235">
            <v>208435.05</v>
          </cell>
          <cell r="H235">
            <v>0</v>
          </cell>
          <cell r="I235">
            <v>0</v>
          </cell>
        </row>
        <row r="236">
          <cell r="C236">
            <v>4600</v>
          </cell>
          <cell r="D236">
            <v>100</v>
          </cell>
          <cell r="E236">
            <v>2300000</v>
          </cell>
          <cell r="F236">
            <v>0</v>
          </cell>
          <cell r="G236">
            <v>2300000</v>
          </cell>
          <cell r="H236">
            <v>763015.44</v>
          </cell>
          <cell r="I236">
            <v>5811801.6299999999</v>
          </cell>
        </row>
        <row r="237">
          <cell r="C237">
            <v>19355</v>
          </cell>
          <cell r="D237">
            <v>100</v>
          </cell>
          <cell r="E237">
            <v>19355000</v>
          </cell>
          <cell r="F237">
            <v>6860755.9000000004</v>
          </cell>
          <cell r="G237">
            <v>12494244.1</v>
          </cell>
          <cell r="H237">
            <v>-16257819.130000001</v>
          </cell>
          <cell r="I237">
            <v>12222797.050000001</v>
          </cell>
        </row>
        <row r="240">
          <cell r="C240">
            <v>10406</v>
          </cell>
          <cell r="D240">
            <v>100</v>
          </cell>
          <cell r="E240">
            <v>520300</v>
          </cell>
          <cell r="F240">
            <v>0</v>
          </cell>
          <cell r="G240">
            <v>520300</v>
          </cell>
          <cell r="H240">
            <v>-538277.28</v>
          </cell>
          <cell r="I240">
            <v>1952544.59</v>
          </cell>
        </row>
        <row r="241">
          <cell r="C241">
            <v>657835</v>
          </cell>
          <cell r="D241">
            <v>100</v>
          </cell>
          <cell r="E241">
            <v>328917500</v>
          </cell>
          <cell r="F241">
            <v>0</v>
          </cell>
          <cell r="G241">
            <v>328917500</v>
          </cell>
          <cell r="H241">
            <v>3513025.44</v>
          </cell>
          <cell r="I241">
            <v>653780126.42999995</v>
          </cell>
        </row>
        <row r="242">
          <cell r="C242">
            <v>585616</v>
          </cell>
          <cell r="D242">
            <v>100</v>
          </cell>
          <cell r="E242">
            <v>292808000</v>
          </cell>
          <cell r="F242">
            <v>0</v>
          </cell>
          <cell r="G242">
            <v>292808000</v>
          </cell>
          <cell r="H242">
            <v>-2657164.7999999998</v>
          </cell>
          <cell r="I242">
            <v>1113791261.3900001</v>
          </cell>
        </row>
        <row r="243">
          <cell r="C243">
            <v>110982</v>
          </cell>
          <cell r="D243">
            <v>100</v>
          </cell>
          <cell r="E243">
            <v>55491000</v>
          </cell>
          <cell r="F243">
            <v>0</v>
          </cell>
          <cell r="G243">
            <v>55491000</v>
          </cell>
          <cell r="H243">
            <v>4056923.81</v>
          </cell>
          <cell r="I243">
            <v>122970477.16</v>
          </cell>
        </row>
        <row r="244">
          <cell r="C244">
            <v>154970</v>
          </cell>
          <cell r="D244">
            <v>100</v>
          </cell>
          <cell r="E244">
            <v>15497000</v>
          </cell>
          <cell r="F244">
            <v>14940590</v>
          </cell>
          <cell r="G244">
            <v>556410</v>
          </cell>
          <cell r="H244">
            <v>-8141358.2800000003</v>
          </cell>
          <cell r="I244">
            <v>556410</v>
          </cell>
        </row>
        <row r="245">
          <cell r="C245">
            <v>27345751</v>
          </cell>
          <cell r="D245">
            <v>100</v>
          </cell>
          <cell r="E245">
            <v>2734575100</v>
          </cell>
          <cell r="F245">
            <v>0</v>
          </cell>
          <cell r="G245">
            <v>2734575100</v>
          </cell>
          <cell r="H245">
            <v>15878346.630000001</v>
          </cell>
          <cell r="I245">
            <v>4626027113.75</v>
          </cell>
        </row>
        <row r="246">
          <cell r="C246">
            <v>933516</v>
          </cell>
          <cell r="D246">
            <v>100</v>
          </cell>
          <cell r="E246">
            <v>466758000</v>
          </cell>
          <cell r="F246">
            <v>0</v>
          </cell>
          <cell r="G246">
            <v>466758000</v>
          </cell>
          <cell r="H246">
            <v>418429.77</v>
          </cell>
          <cell r="I246">
            <v>688167305.41999996</v>
          </cell>
        </row>
        <row r="247">
          <cell r="C247">
            <v>10000</v>
          </cell>
          <cell r="D247">
            <v>100</v>
          </cell>
          <cell r="E247">
            <v>5000000</v>
          </cell>
          <cell r="F247">
            <v>0</v>
          </cell>
          <cell r="G247">
            <v>5000000</v>
          </cell>
          <cell r="H247">
            <v>1956359.64</v>
          </cell>
          <cell r="I247">
            <v>18916197.390000001</v>
          </cell>
        </row>
        <row r="248">
          <cell r="C248">
            <v>24601</v>
          </cell>
          <cell r="D248">
            <v>100</v>
          </cell>
          <cell r="E248">
            <v>1230050</v>
          </cell>
          <cell r="F248">
            <v>0</v>
          </cell>
          <cell r="G248">
            <v>1230050</v>
          </cell>
          <cell r="H248">
            <v>-830493.94</v>
          </cell>
          <cell r="I248">
            <v>6390832.6100000003</v>
          </cell>
        </row>
        <row r="249">
          <cell r="C249">
            <v>80500</v>
          </cell>
          <cell r="D249">
            <v>100</v>
          </cell>
          <cell r="E249">
            <v>80500000</v>
          </cell>
          <cell r="F249">
            <v>0</v>
          </cell>
          <cell r="G249">
            <v>80500000</v>
          </cell>
          <cell r="H249">
            <v>1476440.71</v>
          </cell>
          <cell r="I249">
            <v>114834323.59999999</v>
          </cell>
        </row>
        <row r="250">
          <cell r="C250">
            <v>143745</v>
          </cell>
          <cell r="D250">
            <v>100</v>
          </cell>
          <cell r="E250">
            <v>143745000</v>
          </cell>
          <cell r="F250">
            <v>0</v>
          </cell>
          <cell r="G250">
            <v>143745000</v>
          </cell>
          <cell r="H250">
            <v>6286497.29</v>
          </cell>
          <cell r="I250">
            <v>199695140.44999999</v>
          </cell>
        </row>
        <row r="251">
          <cell r="C251">
            <v>107466</v>
          </cell>
          <cell r="D251">
            <v>100</v>
          </cell>
          <cell r="E251">
            <v>107466000</v>
          </cell>
          <cell r="F251">
            <v>0</v>
          </cell>
          <cell r="G251">
            <v>107466000</v>
          </cell>
          <cell r="H251">
            <v>2719234.47</v>
          </cell>
          <cell r="I251">
            <v>118103777.56</v>
          </cell>
        </row>
        <row r="252">
          <cell r="C252">
            <v>934550</v>
          </cell>
          <cell r="D252">
            <v>100</v>
          </cell>
          <cell r="E252">
            <v>467275000</v>
          </cell>
          <cell r="F252">
            <v>0</v>
          </cell>
          <cell r="G252">
            <v>467275000</v>
          </cell>
          <cell r="H252">
            <v>7209257.0099999998</v>
          </cell>
          <cell r="I252">
            <v>1009668487.79</v>
          </cell>
        </row>
        <row r="253">
          <cell r="C253">
            <v>6600</v>
          </cell>
          <cell r="D253">
            <v>100</v>
          </cell>
          <cell r="E253">
            <v>3300000</v>
          </cell>
          <cell r="F253">
            <v>0</v>
          </cell>
          <cell r="G253">
            <v>3300000</v>
          </cell>
          <cell r="H253">
            <v>81626.149999999994</v>
          </cell>
          <cell r="I253">
            <v>4764070.03</v>
          </cell>
        </row>
        <row r="254">
          <cell r="C254">
            <v>1000</v>
          </cell>
          <cell r="D254">
            <v>100</v>
          </cell>
          <cell r="E254">
            <v>1000000</v>
          </cell>
          <cell r="F254">
            <v>0</v>
          </cell>
          <cell r="G254">
            <v>1000000</v>
          </cell>
          <cell r="H254">
            <v>-451543.54</v>
          </cell>
          <cell r="I254">
            <v>18389177.809999999</v>
          </cell>
        </row>
        <row r="255">
          <cell r="C255">
            <v>22014</v>
          </cell>
          <cell r="D255">
            <v>100</v>
          </cell>
          <cell r="E255">
            <v>22014000</v>
          </cell>
          <cell r="F255">
            <v>0</v>
          </cell>
          <cell r="G255">
            <v>22014000</v>
          </cell>
          <cell r="H255">
            <v>-10255995.800000001</v>
          </cell>
          <cell r="I255">
            <v>27049049.309999999</v>
          </cell>
        </row>
        <row r="256">
          <cell r="C256">
            <v>62965</v>
          </cell>
          <cell r="D256">
            <v>100</v>
          </cell>
          <cell r="E256">
            <v>62965000</v>
          </cell>
          <cell r="F256">
            <v>0</v>
          </cell>
          <cell r="G256">
            <v>62965000</v>
          </cell>
          <cell r="H256">
            <v>-1214695.92</v>
          </cell>
          <cell r="I256">
            <v>63373138.719999999</v>
          </cell>
        </row>
        <row r="257">
          <cell r="C257">
            <v>19383</v>
          </cell>
          <cell r="D257">
            <v>100</v>
          </cell>
          <cell r="E257">
            <v>19383000</v>
          </cell>
          <cell r="F257">
            <v>5777576.6299999999</v>
          </cell>
          <cell r="G257">
            <v>13605423.369999999</v>
          </cell>
          <cell r="H257">
            <v>-8513214.4000000004</v>
          </cell>
          <cell r="I257">
            <v>13605423.369999999</v>
          </cell>
        </row>
        <row r="258">
          <cell r="C258">
            <v>32192</v>
          </cell>
          <cell r="D258">
            <v>100</v>
          </cell>
          <cell r="E258">
            <v>32192000</v>
          </cell>
          <cell r="F258">
            <v>29649125.48</v>
          </cell>
          <cell r="G258">
            <v>2542874.52</v>
          </cell>
          <cell r="H258">
            <v>-22243213.34</v>
          </cell>
          <cell r="I258">
            <v>2542874.52</v>
          </cell>
        </row>
        <row r="259">
          <cell r="C259">
            <v>20111</v>
          </cell>
          <cell r="D259">
            <v>100</v>
          </cell>
          <cell r="E259">
            <v>20111000</v>
          </cell>
          <cell r="F259">
            <v>328280.37</v>
          </cell>
          <cell r="G259">
            <v>19782719.629999999</v>
          </cell>
          <cell r="H259">
            <v>363744.12</v>
          </cell>
          <cell r="I259">
            <v>19782719.629999999</v>
          </cell>
        </row>
        <row r="260">
          <cell r="C260">
            <v>100</v>
          </cell>
          <cell r="D260">
            <v>100</v>
          </cell>
          <cell r="E260">
            <v>50000</v>
          </cell>
          <cell r="F260">
            <v>50000</v>
          </cell>
          <cell r="G260">
            <v>0</v>
          </cell>
        </row>
        <row r="261">
          <cell r="C261">
            <v>16000</v>
          </cell>
          <cell r="D261">
            <v>40.22</v>
          </cell>
          <cell r="E261">
            <v>16000000</v>
          </cell>
          <cell r="F261">
            <v>5358833.54</v>
          </cell>
          <cell r="G261">
            <v>10641166.460000001</v>
          </cell>
          <cell r="H261">
            <v>-2584676.0499999998</v>
          </cell>
          <cell r="I261">
            <v>26458595.329999998</v>
          </cell>
        </row>
        <row r="262">
          <cell r="C262">
            <v>16862</v>
          </cell>
          <cell r="E262">
            <v>195296.65</v>
          </cell>
          <cell r="F262">
            <v>2039.3</v>
          </cell>
          <cell r="G262">
            <v>193257.35</v>
          </cell>
        </row>
        <row r="263">
          <cell r="C263">
            <v>4600</v>
          </cell>
          <cell r="D263">
            <v>100</v>
          </cell>
          <cell r="E263">
            <v>2300000</v>
          </cell>
          <cell r="F263">
            <v>0</v>
          </cell>
          <cell r="G263">
            <v>2300000</v>
          </cell>
          <cell r="H263">
            <v>-493197.76</v>
          </cell>
          <cell r="I263">
            <v>5048786.1900000004</v>
          </cell>
        </row>
        <row r="264">
          <cell r="C264">
            <v>19355</v>
          </cell>
          <cell r="D264">
            <v>100</v>
          </cell>
          <cell r="E264">
            <v>19355000</v>
          </cell>
          <cell r="F264">
            <v>8874383.8200000003</v>
          </cell>
          <cell r="G264">
            <v>10480616.18</v>
          </cell>
          <cell r="H264">
            <v>-11940616.869999999</v>
          </cell>
          <cell r="I264">
            <v>10480616.18</v>
          </cell>
        </row>
      </sheetData>
      <sheetData sheetId="19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1323673221.6900001</v>
          </cell>
          <cell r="D27">
            <v>857721132.20000005</v>
          </cell>
          <cell r="E27">
            <v>27976338.710000001</v>
          </cell>
          <cell r="F27">
            <v>744595688.65999997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434684523.49000001</v>
          </cell>
          <cell r="D29">
            <v>394387819.51999998</v>
          </cell>
          <cell r="E29">
            <v>1387560.73</v>
          </cell>
          <cell r="F29">
            <v>372505223.44999999</v>
          </cell>
        </row>
      </sheetData>
      <sheetData sheetId="20"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5790000</v>
          </cell>
          <cell r="D52">
            <v>0</v>
          </cell>
          <cell r="E52">
            <v>0</v>
          </cell>
          <cell r="F52">
            <v>5790000</v>
          </cell>
        </row>
        <row r="53">
          <cell r="C53">
            <v>199946725</v>
          </cell>
          <cell r="D53">
            <v>21653262.5</v>
          </cell>
          <cell r="E53">
            <v>9581384.5</v>
          </cell>
          <cell r="F53">
            <v>1206115</v>
          </cell>
        </row>
        <row r="54">
          <cell r="C54">
            <v>1678057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30828239.5</v>
          </cell>
          <cell r="D55">
            <v>1153209.02</v>
          </cell>
          <cell r="E55">
            <v>978860</v>
          </cell>
          <cell r="F55">
            <v>6955743.75</v>
          </cell>
        </row>
        <row r="56">
          <cell r="C56">
            <v>289737425.04000002</v>
          </cell>
          <cell r="D56">
            <v>57313342.329999998</v>
          </cell>
          <cell r="E56">
            <v>555339.25</v>
          </cell>
          <cell r="F56">
            <v>40029275.240000002</v>
          </cell>
        </row>
        <row r="57">
          <cell r="C57">
            <v>23962956.920000002</v>
          </cell>
          <cell r="D57">
            <v>8151399.4500000002</v>
          </cell>
          <cell r="E57">
            <v>5186762.08</v>
          </cell>
          <cell r="F57">
            <v>1079666.51</v>
          </cell>
        </row>
        <row r="58">
          <cell r="C58">
            <v>1292052.2</v>
          </cell>
          <cell r="D58">
            <v>253750</v>
          </cell>
          <cell r="E58">
            <v>319586</v>
          </cell>
          <cell r="F58">
            <v>147700.20000000001</v>
          </cell>
        </row>
        <row r="59">
          <cell r="C59">
            <v>76455553.549999997</v>
          </cell>
          <cell r="D59">
            <v>67654907.189999998</v>
          </cell>
          <cell r="E59">
            <v>316009.09999999998</v>
          </cell>
          <cell r="F59">
            <v>6637081.5199999996</v>
          </cell>
        </row>
        <row r="60">
          <cell r="C60">
            <v>861941959.85000002</v>
          </cell>
          <cell r="D60">
            <v>174666412.21000001</v>
          </cell>
          <cell r="E60">
            <v>8122649.4299999997</v>
          </cell>
          <cell r="F60">
            <v>175388249.38</v>
          </cell>
        </row>
      </sheetData>
      <sheetData sheetId="21"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1">
          <cell r="B31">
            <v>14725.380000000001</v>
          </cell>
          <cell r="C31">
            <v>18430.47</v>
          </cell>
        </row>
        <row r="32">
          <cell r="B32">
            <v>19520.22</v>
          </cell>
          <cell r="C32">
            <v>22247.18</v>
          </cell>
        </row>
        <row r="33">
          <cell r="B33">
            <v>113164.35</v>
          </cell>
          <cell r="C33">
            <v>120791.35</v>
          </cell>
        </row>
        <row r="35">
          <cell r="B35">
            <v>83982.26</v>
          </cell>
          <cell r="C35">
            <v>179447.71</v>
          </cell>
        </row>
        <row r="36">
          <cell r="B36">
            <v>63829.7</v>
          </cell>
          <cell r="C36">
            <v>161162.18</v>
          </cell>
        </row>
        <row r="37">
          <cell r="B37">
            <v>93332.91</v>
          </cell>
          <cell r="C37">
            <v>290505.12</v>
          </cell>
        </row>
      </sheetData>
      <sheetData sheetId="22"/>
      <sheetData sheetId="23"/>
      <sheetData sheetId="24">
        <row r="26">
          <cell r="B26">
            <v>540476267.74000001</v>
          </cell>
          <cell r="C26">
            <v>50341194.82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</sheetData>
      <sheetData sheetId="25">
        <row r="47">
          <cell r="C47">
            <v>0</v>
          </cell>
          <cell r="D47">
            <v>0</v>
          </cell>
        </row>
        <row r="48">
          <cell r="C48">
            <v>10000</v>
          </cell>
          <cell r="D48">
            <v>10000</v>
          </cell>
        </row>
        <row r="49">
          <cell r="C49">
            <v>0</v>
          </cell>
          <cell r="D49">
            <v>0</v>
          </cell>
        </row>
        <row r="50">
          <cell r="C50">
            <v>2861073498</v>
          </cell>
          <cell r="D50">
            <v>2861001820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111939.48</v>
          </cell>
          <cell r="D53">
            <v>0</v>
          </cell>
        </row>
        <row r="54">
          <cell r="C54">
            <v>170969</v>
          </cell>
          <cell r="D54">
            <v>3971763.9</v>
          </cell>
        </row>
        <row r="55">
          <cell r="C55">
            <v>366586489.81999999</v>
          </cell>
          <cell r="D55">
            <v>266211731.62</v>
          </cell>
        </row>
      </sheetData>
      <sheetData sheetId="26"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148958.04999999999</v>
          </cell>
          <cell r="C44">
            <v>121758.9</v>
          </cell>
        </row>
        <row r="45">
          <cell r="B45">
            <v>0</v>
          </cell>
          <cell r="C45">
            <v>0</v>
          </cell>
        </row>
        <row r="46">
          <cell r="B46">
            <v>415239.57</v>
          </cell>
          <cell r="C46">
            <v>3984659.06</v>
          </cell>
        </row>
        <row r="47">
          <cell r="B47">
            <v>328.72</v>
          </cell>
          <cell r="C47">
            <v>0</v>
          </cell>
        </row>
        <row r="48">
          <cell r="B48">
            <v>3098.88</v>
          </cell>
          <cell r="C48">
            <v>283.70999999999998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260037.36</v>
          </cell>
          <cell r="C51">
            <v>869246.19</v>
          </cell>
        </row>
        <row r="53">
          <cell r="B53">
            <v>0</v>
          </cell>
          <cell r="C53">
            <v>0</v>
          </cell>
        </row>
        <row r="54">
          <cell r="B54">
            <v>4910258.95</v>
          </cell>
          <cell r="C54">
            <v>3152047.85</v>
          </cell>
        </row>
        <row r="55">
          <cell r="B55">
            <v>30179.47</v>
          </cell>
          <cell r="C55">
            <v>27319.15</v>
          </cell>
        </row>
        <row r="56">
          <cell r="B56">
            <v>0</v>
          </cell>
          <cell r="C56">
            <v>0</v>
          </cell>
        </row>
        <row r="57">
          <cell r="B57">
            <v>19305818.780000001</v>
          </cell>
          <cell r="C57">
            <v>21652691.629999999</v>
          </cell>
        </row>
        <row r="58">
          <cell r="B58">
            <v>20100.54</v>
          </cell>
          <cell r="C58">
            <v>27638.240000000002</v>
          </cell>
        </row>
        <row r="59">
          <cell r="B59">
            <v>14003464.35</v>
          </cell>
          <cell r="C59">
            <v>12831.21</v>
          </cell>
        </row>
        <row r="60">
          <cell r="B60">
            <v>110757.5</v>
          </cell>
          <cell r="C60">
            <v>119915.97</v>
          </cell>
        </row>
        <row r="61">
          <cell r="B61">
            <v>0</v>
          </cell>
          <cell r="C61">
            <v>0</v>
          </cell>
        </row>
        <row r="62">
          <cell r="B62">
            <v>180145.58</v>
          </cell>
          <cell r="C62">
            <v>205858.34</v>
          </cell>
        </row>
      </sheetData>
      <sheetData sheetId="27">
        <row r="62">
          <cell r="B62">
            <v>104996536.53</v>
          </cell>
          <cell r="C62">
            <v>108934458.09999999</v>
          </cell>
        </row>
        <row r="63">
          <cell r="B63">
            <v>0</v>
          </cell>
          <cell r="C63">
            <v>0</v>
          </cell>
        </row>
        <row r="64">
          <cell r="B64">
            <v>9589002.0199999996</v>
          </cell>
          <cell r="C64">
            <v>9169830.9800000004</v>
          </cell>
        </row>
        <row r="65">
          <cell r="B65">
            <v>910999.24</v>
          </cell>
          <cell r="C65">
            <v>626806.06000000006</v>
          </cell>
        </row>
        <row r="66">
          <cell r="B66">
            <v>132056.22</v>
          </cell>
          <cell r="C66">
            <v>16332.84</v>
          </cell>
        </row>
        <row r="67">
          <cell r="B67">
            <v>0</v>
          </cell>
          <cell r="C67">
            <v>0</v>
          </cell>
        </row>
        <row r="68">
          <cell r="B68">
            <v>504217.1</v>
          </cell>
          <cell r="C68">
            <v>1357692.28</v>
          </cell>
        </row>
        <row r="70">
          <cell r="B70">
            <v>0</v>
          </cell>
          <cell r="C70">
            <v>0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</sheetData>
      <sheetData sheetId="28">
        <row r="19">
          <cell r="C19">
            <v>215620580.72999999</v>
          </cell>
          <cell r="D19">
            <v>213422757.00999999</v>
          </cell>
        </row>
      </sheetData>
      <sheetData sheetId="29">
        <row r="17">
          <cell r="C17">
            <v>27137596.649999999</v>
          </cell>
          <cell r="D17">
            <v>24750629.579999998</v>
          </cell>
        </row>
      </sheetData>
      <sheetData sheetId="30">
        <row r="31">
          <cell r="B31">
            <v>4898648246.6499996</v>
          </cell>
          <cell r="C31">
            <v>0</v>
          </cell>
          <cell r="D31">
            <v>0</v>
          </cell>
          <cell r="E31">
            <v>67116293.590000004</v>
          </cell>
          <cell r="F31">
            <v>0</v>
          </cell>
          <cell r="G31">
            <v>0</v>
          </cell>
          <cell r="H31">
            <v>0</v>
          </cell>
        </row>
        <row r="33">
          <cell r="B33">
            <v>242726900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138461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9">
          <cell r="B39">
            <v>46100900</v>
          </cell>
          <cell r="C39">
            <v>0</v>
          </cell>
          <cell r="D39">
            <v>0</v>
          </cell>
          <cell r="E39">
            <v>21452.55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15497000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5">
          <cell r="B45">
            <v>64980829.140000001</v>
          </cell>
          <cell r="C45">
            <v>0</v>
          </cell>
          <cell r="D45">
            <v>0</v>
          </cell>
          <cell r="E45">
            <v>42754880.25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9221695.9100000001</v>
          </cell>
          <cell r="C46">
            <v>0</v>
          </cell>
          <cell r="D46">
            <v>0</v>
          </cell>
          <cell r="E46">
            <v>2984997.23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18361098.550000001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</sheetData>
      <sheetData sheetId="31">
        <row r="31">
          <cell r="B31">
            <v>5121508.37</v>
          </cell>
          <cell r="C31">
            <v>4544055.7</v>
          </cell>
        </row>
        <row r="32">
          <cell r="B32">
            <v>65680316.659999996</v>
          </cell>
          <cell r="C32">
            <v>52533024.710000001</v>
          </cell>
        </row>
        <row r="33">
          <cell r="B33">
            <v>129.99</v>
          </cell>
          <cell r="C33">
            <v>129.99</v>
          </cell>
        </row>
        <row r="36">
          <cell r="B36">
            <v>290703445.32999998</v>
          </cell>
          <cell r="C36">
            <v>242801470.53</v>
          </cell>
        </row>
        <row r="37">
          <cell r="B37">
            <v>288562897.55000001</v>
          </cell>
          <cell r="C37">
            <v>240479217.91</v>
          </cell>
        </row>
        <row r="38">
          <cell r="B38">
            <v>6452006.1200000001</v>
          </cell>
          <cell r="C38">
            <v>5890237.0999999996</v>
          </cell>
        </row>
        <row r="39">
          <cell r="B39">
            <v>256191204.72999999</v>
          </cell>
          <cell r="C39">
            <v>252970836.67000002</v>
          </cell>
        </row>
        <row r="40">
          <cell r="B40">
            <v>22270</v>
          </cell>
          <cell r="C40">
            <v>22270</v>
          </cell>
        </row>
        <row r="41">
          <cell r="B41">
            <v>115691329.16</v>
          </cell>
          <cell r="C41">
            <v>31115487.25</v>
          </cell>
        </row>
        <row r="42">
          <cell r="B42">
            <v>6889.36</v>
          </cell>
          <cell r="C42">
            <v>0</v>
          </cell>
        </row>
      </sheetData>
      <sheetData sheetId="32"/>
      <sheetData sheetId="33"/>
      <sheetData sheetId="34"/>
      <sheetData sheetId="35"/>
      <sheetData sheetId="36">
        <row r="61">
          <cell r="C61">
            <v>77079449.689999998</v>
          </cell>
          <cell r="D61">
            <v>90783557.849999994</v>
          </cell>
        </row>
        <row r="62">
          <cell r="C62">
            <v>250411539.68000001</v>
          </cell>
          <cell r="D62">
            <v>250174445.71000001</v>
          </cell>
        </row>
        <row r="63">
          <cell r="C63">
            <v>64462030.5</v>
          </cell>
          <cell r="D63">
            <v>14893726.58</v>
          </cell>
        </row>
        <row r="64">
          <cell r="C64">
            <v>0</v>
          </cell>
          <cell r="D64">
            <v>0</v>
          </cell>
        </row>
        <row r="65">
          <cell r="C65">
            <v>6106295.6500000004</v>
          </cell>
          <cell r="D65">
            <v>6983386.4699999997</v>
          </cell>
        </row>
        <row r="66">
          <cell r="C66">
            <v>0</v>
          </cell>
          <cell r="D66">
            <v>0</v>
          </cell>
        </row>
        <row r="67">
          <cell r="C67">
            <v>384070.53</v>
          </cell>
          <cell r="D67">
            <v>2502321.86</v>
          </cell>
        </row>
        <row r="68">
          <cell r="C68">
            <v>3499975.44</v>
          </cell>
          <cell r="D68">
            <v>7601193.7800000003</v>
          </cell>
        </row>
        <row r="69">
          <cell r="C69">
            <v>219338.29</v>
          </cell>
          <cell r="D69">
            <v>558531.68000000005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5">
          <cell r="C75">
            <v>1181834828.5</v>
          </cell>
          <cell r="D75">
            <v>1394625866.6900001</v>
          </cell>
        </row>
        <row r="76">
          <cell r="C76">
            <v>25218790.199999999</v>
          </cell>
          <cell r="D76">
            <v>26873397.719999999</v>
          </cell>
        </row>
        <row r="77">
          <cell r="C77">
            <v>560067165.5</v>
          </cell>
          <cell r="D77">
            <v>1058480793.6799999</v>
          </cell>
        </row>
        <row r="78">
          <cell r="C78">
            <v>374268</v>
          </cell>
          <cell r="D78">
            <v>1140468.3999999999</v>
          </cell>
        </row>
        <row r="79">
          <cell r="C79">
            <v>0</v>
          </cell>
          <cell r="D79">
            <v>87.85</v>
          </cell>
        </row>
        <row r="80">
          <cell r="C80">
            <v>91114046.390000001</v>
          </cell>
          <cell r="D80">
            <v>105139600.23999999</v>
          </cell>
        </row>
        <row r="81">
          <cell r="C81">
            <v>129801557.58000001</v>
          </cell>
          <cell r="D81">
            <v>123240268.46000001</v>
          </cell>
        </row>
        <row r="83">
          <cell r="C83">
            <v>6145805668</v>
          </cell>
          <cell r="D83">
            <v>6931913316</v>
          </cell>
        </row>
        <row r="84">
          <cell r="C84">
            <v>1015713157.74</v>
          </cell>
          <cell r="D84">
            <v>1030043462.15</v>
          </cell>
        </row>
        <row r="86">
          <cell r="C86">
            <v>3320773994.6700001</v>
          </cell>
          <cell r="D86">
            <v>3463937697.71</v>
          </cell>
        </row>
        <row r="87">
          <cell r="C87">
            <v>2543665130</v>
          </cell>
          <cell r="D87">
            <v>3242357417</v>
          </cell>
        </row>
        <row r="89">
          <cell r="C89">
            <v>370705354.39999998</v>
          </cell>
          <cell r="D89">
            <v>166524192.97999999</v>
          </cell>
        </row>
        <row r="90">
          <cell r="C90">
            <v>0</v>
          </cell>
          <cell r="D90">
            <v>0</v>
          </cell>
        </row>
        <row r="91">
          <cell r="C91">
            <v>37443.14</v>
          </cell>
          <cell r="D91">
            <v>-2003.1</v>
          </cell>
        </row>
        <row r="92">
          <cell r="C92">
            <v>0</v>
          </cell>
          <cell r="D92">
            <v>0</v>
          </cell>
        </row>
        <row r="93">
          <cell r="C93">
            <v>10145021.300000001</v>
          </cell>
          <cell r="D93">
            <v>12190854.32</v>
          </cell>
        </row>
        <row r="94">
          <cell r="C94">
            <v>12588741.199999999</v>
          </cell>
          <cell r="D94">
            <v>10496887.9</v>
          </cell>
        </row>
        <row r="95">
          <cell r="C95">
            <v>98528034.25</v>
          </cell>
          <cell r="D95">
            <v>106155148.84999999</v>
          </cell>
        </row>
        <row r="96">
          <cell r="C96">
            <v>61844474.719999999</v>
          </cell>
          <cell r="D96">
            <v>52357880.18</v>
          </cell>
        </row>
        <row r="97">
          <cell r="C97">
            <v>47896137.509999998</v>
          </cell>
          <cell r="D97">
            <v>55327835.829999998</v>
          </cell>
        </row>
        <row r="98">
          <cell r="C98">
            <v>16990626.649999999</v>
          </cell>
          <cell r="D98">
            <v>17344531.52</v>
          </cell>
        </row>
        <row r="99">
          <cell r="C99">
            <v>74740.399999999994</v>
          </cell>
          <cell r="D99">
            <v>0</v>
          </cell>
        </row>
        <row r="100">
          <cell r="C100">
            <v>7319038.9400000004</v>
          </cell>
          <cell r="D100">
            <v>8471168.1199999992</v>
          </cell>
        </row>
        <row r="101">
          <cell r="C101">
            <v>685388394.13999999</v>
          </cell>
          <cell r="D101">
            <v>809895640.95000005</v>
          </cell>
        </row>
        <row r="102">
          <cell r="C102">
            <v>176216129.88999999</v>
          </cell>
          <cell r="D102">
            <v>143966560.13</v>
          </cell>
        </row>
      </sheetData>
      <sheetData sheetId="37">
        <row r="26">
          <cell r="C26">
            <v>108934720.12</v>
          </cell>
          <cell r="D26">
            <v>99829111.689999998</v>
          </cell>
        </row>
        <row r="27">
          <cell r="C27">
            <v>16036868.199999999</v>
          </cell>
          <cell r="D27">
            <v>18648121.5</v>
          </cell>
        </row>
        <row r="28">
          <cell r="C28">
            <v>635964537.64999998</v>
          </cell>
          <cell r="D28">
            <v>768280353.14999998</v>
          </cell>
        </row>
        <row r="29">
          <cell r="C29">
            <v>6078481.8200000003</v>
          </cell>
          <cell r="D29">
            <v>5902378.7999999998</v>
          </cell>
        </row>
        <row r="30">
          <cell r="C30">
            <v>628170.81999999995</v>
          </cell>
          <cell r="D30">
            <v>559828.80000000005</v>
          </cell>
        </row>
        <row r="31">
          <cell r="C31">
            <v>1716613.73</v>
          </cell>
          <cell r="D31">
            <v>2055666.05</v>
          </cell>
        </row>
        <row r="32">
          <cell r="C32">
            <v>142940.9</v>
          </cell>
          <cell r="D32">
            <v>191339.09</v>
          </cell>
        </row>
        <row r="33">
          <cell r="C33">
            <v>5920107.9800000004</v>
          </cell>
          <cell r="D33">
            <v>6091504.3499999996</v>
          </cell>
        </row>
        <row r="34">
          <cell r="C34">
            <v>28189611.239999998</v>
          </cell>
          <cell r="D34">
            <v>30623724.210000001</v>
          </cell>
        </row>
        <row r="35">
          <cell r="C35">
            <v>19443.32</v>
          </cell>
          <cell r="D35">
            <v>7463.25</v>
          </cell>
        </row>
      </sheetData>
      <sheetData sheetId="38">
        <row r="36">
          <cell r="C36">
            <v>40451006.039999999</v>
          </cell>
          <cell r="D36">
            <v>228477307.02000001</v>
          </cell>
        </row>
        <row r="37">
          <cell r="C37">
            <v>228958.72</v>
          </cell>
          <cell r="D37">
            <v>1894679.58</v>
          </cell>
        </row>
        <row r="38">
          <cell r="C38">
            <v>482775899.25999999</v>
          </cell>
          <cell r="D38">
            <v>75916605.980000004</v>
          </cell>
        </row>
        <row r="39">
          <cell r="C39">
            <v>55322.91</v>
          </cell>
          <cell r="D39">
            <v>350863.81</v>
          </cell>
        </row>
        <row r="41">
          <cell r="C41">
            <v>1088838.72</v>
          </cell>
          <cell r="D41">
            <v>4150669.57</v>
          </cell>
        </row>
        <row r="42">
          <cell r="C42">
            <v>0</v>
          </cell>
          <cell r="D42">
            <v>0</v>
          </cell>
        </row>
        <row r="43">
          <cell r="C43">
            <v>-22171214.640000001</v>
          </cell>
          <cell r="D43">
            <v>45667139.890000001</v>
          </cell>
        </row>
        <row r="44">
          <cell r="C44">
            <v>0</v>
          </cell>
          <cell r="D44">
            <v>19963.21</v>
          </cell>
        </row>
        <row r="45">
          <cell r="C45">
            <v>1428120.18</v>
          </cell>
          <cell r="D45">
            <v>487915.07</v>
          </cell>
        </row>
        <row r="46">
          <cell r="C46">
            <v>512409029.06</v>
          </cell>
          <cell r="D46">
            <v>254707827.27000001</v>
          </cell>
        </row>
        <row r="47">
          <cell r="C47">
            <v>3951552253.9899998</v>
          </cell>
          <cell r="D47">
            <v>194610688.03</v>
          </cell>
        </row>
        <row r="48">
          <cell r="C48">
            <v>180049.21</v>
          </cell>
          <cell r="D48">
            <v>271752.75</v>
          </cell>
        </row>
        <row r="49">
          <cell r="C49">
            <v>240323.12</v>
          </cell>
          <cell r="D49">
            <v>0</v>
          </cell>
        </row>
        <row r="50">
          <cell r="C50">
            <v>53052044.280000001</v>
          </cell>
          <cell r="D50">
            <v>62228987.399999999</v>
          </cell>
        </row>
      </sheetData>
      <sheetData sheetId="39">
        <row r="33">
          <cell r="C33">
            <v>0</v>
          </cell>
          <cell r="D33">
            <v>0</v>
          </cell>
        </row>
        <row r="34">
          <cell r="C34">
            <v>1065099826.25</v>
          </cell>
          <cell r="D34">
            <v>869310357.64999998</v>
          </cell>
        </row>
        <row r="35">
          <cell r="C35">
            <v>1801066.25</v>
          </cell>
          <cell r="D35">
            <v>1708832.66</v>
          </cell>
        </row>
        <row r="37">
          <cell r="C37">
            <v>17917.13</v>
          </cell>
          <cell r="D37">
            <v>826885.26</v>
          </cell>
        </row>
        <row r="38">
          <cell r="C38">
            <v>2977728.02</v>
          </cell>
          <cell r="D38">
            <v>2983958.77</v>
          </cell>
        </row>
        <row r="39">
          <cell r="C39">
            <v>605313223.98000002</v>
          </cell>
          <cell r="D39">
            <v>395120963.27999997</v>
          </cell>
        </row>
        <row r="42">
          <cell r="C42">
            <v>266678234.84</v>
          </cell>
          <cell r="D42">
            <v>238124799.93000001</v>
          </cell>
        </row>
        <row r="43">
          <cell r="C43">
            <v>18039686.800000001</v>
          </cell>
          <cell r="D43">
            <v>62377700.719999999</v>
          </cell>
        </row>
        <row r="44">
          <cell r="C44">
            <v>0</v>
          </cell>
          <cell r="D44">
            <v>0</v>
          </cell>
        </row>
        <row r="45">
          <cell r="C45">
            <v>170271969.22999999</v>
          </cell>
          <cell r="D45">
            <v>168167217.03</v>
          </cell>
        </row>
      </sheetData>
      <sheetData sheetId="40">
        <row r="31">
          <cell r="C31">
            <v>1228754.68</v>
          </cell>
          <cell r="D31">
            <v>182289.02</v>
          </cell>
        </row>
        <row r="35">
          <cell r="C35">
            <v>144621572.99000001</v>
          </cell>
          <cell r="D35">
            <v>43237058.109999999</v>
          </cell>
        </row>
        <row r="36">
          <cell r="C36">
            <v>12254587.199999999</v>
          </cell>
          <cell r="D36">
            <v>8507557.9100000001</v>
          </cell>
        </row>
        <row r="38">
          <cell r="C38">
            <v>0</v>
          </cell>
          <cell r="D38">
            <v>0</v>
          </cell>
        </row>
        <row r="39">
          <cell r="C39">
            <v>2.15</v>
          </cell>
          <cell r="D39">
            <v>0</v>
          </cell>
        </row>
        <row r="40">
          <cell r="C40">
            <v>130294043.79000001</v>
          </cell>
          <cell r="D40">
            <v>119055856.94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3">
          <cell r="C43">
            <v>6104134.9900000002</v>
          </cell>
          <cell r="D43">
            <v>1150822.6100000001</v>
          </cell>
        </row>
        <row r="44">
          <cell r="C44">
            <v>982082.35</v>
          </cell>
          <cell r="D44">
            <v>39335131.659999996</v>
          </cell>
        </row>
      </sheetData>
      <sheetData sheetId="41">
        <row r="30">
          <cell r="C30">
            <v>147238093.69</v>
          </cell>
          <cell r="D30">
            <v>124105272.13</v>
          </cell>
        </row>
        <row r="31">
          <cell r="C31">
            <v>8314204.2000000002</v>
          </cell>
          <cell r="D31">
            <v>5689097.29</v>
          </cell>
        </row>
        <row r="35">
          <cell r="C35">
            <v>595.47</v>
          </cell>
          <cell r="D35">
            <v>21639</v>
          </cell>
        </row>
        <row r="36">
          <cell r="C36">
            <v>3401766.69</v>
          </cell>
          <cell r="D36">
            <v>5801187.3600000003</v>
          </cell>
        </row>
        <row r="37">
          <cell r="C37">
            <v>250988342.81999999</v>
          </cell>
          <cell r="D37">
            <v>116339088.13</v>
          </cell>
        </row>
        <row r="38">
          <cell r="C38">
            <v>1328481.3</v>
          </cell>
          <cell r="D38">
            <v>8650258.25</v>
          </cell>
        </row>
        <row r="39">
          <cell r="C39">
            <v>3036406.92</v>
          </cell>
          <cell r="D39">
            <v>2214109.71</v>
          </cell>
        </row>
        <row r="40">
          <cell r="C40">
            <v>947498456.76999998</v>
          </cell>
          <cell r="D40">
            <v>567295111.95000005</v>
          </cell>
        </row>
      </sheetData>
      <sheetData sheetId="42"/>
      <sheetData sheetId="43">
        <row r="12">
          <cell r="C12">
            <v>0</v>
          </cell>
          <cell r="D12">
            <v>93826</v>
          </cell>
          <cell r="E12">
            <v>30038</v>
          </cell>
          <cell r="F12">
            <v>1333688</v>
          </cell>
        </row>
        <row r="13">
          <cell r="C13">
            <v>174873.4</v>
          </cell>
          <cell r="D13">
            <v>29</v>
          </cell>
          <cell r="E13">
            <v>267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1304869.3500000001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24605270.710000001</v>
          </cell>
          <cell r="E16">
            <v>6488724.7800000003</v>
          </cell>
          <cell r="F16">
            <v>897449688.62</v>
          </cell>
        </row>
        <row r="17">
          <cell r="C17">
            <v>0</v>
          </cell>
          <cell r="D17">
            <v>3500</v>
          </cell>
          <cell r="E17">
            <v>3497227.61</v>
          </cell>
          <cell r="F17">
            <v>1100</v>
          </cell>
        </row>
        <row r="18">
          <cell r="C18">
            <v>0.36</v>
          </cell>
          <cell r="D18">
            <v>9170.0499999999993</v>
          </cell>
          <cell r="E18">
            <v>14391.69</v>
          </cell>
          <cell r="F18">
            <v>0</v>
          </cell>
        </row>
        <row r="19">
          <cell r="C19">
            <v>331088.36</v>
          </cell>
          <cell r="D19">
            <v>941670.38</v>
          </cell>
          <cell r="E19">
            <v>162452788.90000001</v>
          </cell>
          <cell r="F19">
            <v>1128496.45</v>
          </cell>
        </row>
        <row r="20">
          <cell r="C20">
            <v>693</v>
          </cell>
          <cell r="D20">
            <v>24718.04</v>
          </cell>
          <cell r="E20">
            <v>5348247.21</v>
          </cell>
          <cell r="F20">
            <v>1648223.61</v>
          </cell>
        </row>
        <row r="21">
          <cell r="C21">
            <v>0</v>
          </cell>
          <cell r="D21">
            <v>0</v>
          </cell>
          <cell r="E21">
            <v>968365.23</v>
          </cell>
          <cell r="F21">
            <v>0</v>
          </cell>
        </row>
        <row r="22">
          <cell r="C22">
            <v>762164.74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30.86</v>
          </cell>
          <cell r="D23">
            <v>0</v>
          </cell>
          <cell r="E23">
            <v>218079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27069</v>
          </cell>
          <cell r="F24">
            <v>2302410.86</v>
          </cell>
        </row>
        <row r="25">
          <cell r="C25">
            <v>0</v>
          </cell>
          <cell r="D25">
            <v>0</v>
          </cell>
          <cell r="E25">
            <v>60740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1046.1600000000001</v>
          </cell>
          <cell r="F26">
            <v>0</v>
          </cell>
        </row>
        <row r="27">
          <cell r="C27">
            <v>0</v>
          </cell>
          <cell r="D27">
            <v>6450</v>
          </cell>
          <cell r="E27">
            <v>0</v>
          </cell>
          <cell r="F27">
            <v>82560</v>
          </cell>
        </row>
        <row r="28">
          <cell r="C28">
            <v>0</v>
          </cell>
          <cell r="D28">
            <v>6192</v>
          </cell>
          <cell r="E28">
            <v>0</v>
          </cell>
          <cell r="F28">
            <v>84495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12103446.48</v>
          </cell>
          <cell r="D30">
            <v>0</v>
          </cell>
          <cell r="E30">
            <v>1865578.79</v>
          </cell>
          <cell r="F30">
            <v>0</v>
          </cell>
        </row>
        <row r="31">
          <cell r="C31">
            <v>11250000</v>
          </cell>
          <cell r="D31">
            <v>0</v>
          </cell>
          <cell r="E31">
            <v>2422816.12</v>
          </cell>
          <cell r="F31">
            <v>0</v>
          </cell>
        </row>
        <row r="32">
          <cell r="C32">
            <v>0</v>
          </cell>
          <cell r="D32">
            <v>27406.05</v>
          </cell>
          <cell r="E32">
            <v>27011786.91</v>
          </cell>
          <cell r="F32">
            <v>69233.009999999995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16088.15</v>
          </cell>
        </row>
        <row r="34">
          <cell r="C34">
            <v>101.26</v>
          </cell>
          <cell r="D34">
            <v>154120.4</v>
          </cell>
          <cell r="E34">
            <v>1477446</v>
          </cell>
          <cell r="F34">
            <v>3469549.37</v>
          </cell>
        </row>
        <row r="35">
          <cell r="C35">
            <v>6599.34</v>
          </cell>
          <cell r="D35">
            <v>10418.91</v>
          </cell>
          <cell r="E35">
            <v>68361154.099999994</v>
          </cell>
          <cell r="F35">
            <v>96979.1</v>
          </cell>
        </row>
      </sheetData>
      <sheetData sheetId="44">
        <row r="17">
          <cell r="C17">
            <v>8904</v>
          </cell>
          <cell r="D17">
            <v>9048</v>
          </cell>
        </row>
      </sheetData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6"/>
  <sheetViews>
    <sheetView tabSelected="1" view="pageLayout" topLeftCell="A254" zoomScaleNormal="100" workbookViewId="0">
      <selection activeCell="A260" sqref="A260"/>
    </sheetView>
  </sheetViews>
  <sheetFormatPr defaultRowHeight="12.75" x14ac:dyDescent="0.25"/>
  <cols>
    <col min="1" max="1" width="22.85546875" style="1" customWidth="1"/>
    <col min="2" max="2" width="21.28515625" style="1" customWidth="1"/>
    <col min="3" max="3" width="19" style="1" customWidth="1"/>
    <col min="4" max="4" width="18" style="1" customWidth="1"/>
    <col min="5" max="5" width="19.7109375" style="1" customWidth="1"/>
    <col min="6" max="6" width="16.140625" style="1" customWidth="1"/>
    <col min="7" max="7" width="16.42578125" style="1" customWidth="1"/>
    <col min="8" max="8" width="14.85546875" style="1" customWidth="1"/>
    <col min="9" max="9" width="16.140625" style="1" customWidth="1"/>
    <col min="10" max="10" width="33" style="1" customWidth="1"/>
    <col min="11" max="11" width="18.28515625" style="1" customWidth="1"/>
    <col min="12" max="256" width="9.140625" style="1"/>
    <col min="257" max="257" width="22.85546875" style="1" customWidth="1"/>
    <col min="258" max="258" width="19.140625" style="1" customWidth="1"/>
    <col min="259" max="259" width="20" style="1" customWidth="1"/>
    <col min="260" max="260" width="18" style="1" customWidth="1"/>
    <col min="261" max="261" width="19.7109375" style="1" customWidth="1"/>
    <col min="262" max="262" width="16.140625" style="1" customWidth="1"/>
    <col min="263" max="263" width="16.42578125" style="1" customWidth="1"/>
    <col min="264" max="264" width="12.140625" style="1" customWidth="1"/>
    <col min="265" max="265" width="13.140625" style="1" customWidth="1"/>
    <col min="266" max="266" width="13.7109375" style="1" customWidth="1"/>
    <col min="267" max="267" width="18.28515625" style="1" customWidth="1"/>
    <col min="268" max="512" width="9.140625" style="1"/>
    <col min="513" max="513" width="22.85546875" style="1" customWidth="1"/>
    <col min="514" max="514" width="19.140625" style="1" customWidth="1"/>
    <col min="515" max="515" width="20" style="1" customWidth="1"/>
    <col min="516" max="516" width="18" style="1" customWidth="1"/>
    <col min="517" max="517" width="19.7109375" style="1" customWidth="1"/>
    <col min="518" max="518" width="16.140625" style="1" customWidth="1"/>
    <col min="519" max="519" width="16.42578125" style="1" customWidth="1"/>
    <col min="520" max="520" width="12.140625" style="1" customWidth="1"/>
    <col min="521" max="521" width="13.140625" style="1" customWidth="1"/>
    <col min="522" max="522" width="13.7109375" style="1" customWidth="1"/>
    <col min="523" max="523" width="18.28515625" style="1" customWidth="1"/>
    <col min="524" max="768" width="9.140625" style="1"/>
    <col min="769" max="769" width="22.85546875" style="1" customWidth="1"/>
    <col min="770" max="770" width="19.140625" style="1" customWidth="1"/>
    <col min="771" max="771" width="20" style="1" customWidth="1"/>
    <col min="772" max="772" width="18" style="1" customWidth="1"/>
    <col min="773" max="773" width="19.7109375" style="1" customWidth="1"/>
    <col min="774" max="774" width="16.140625" style="1" customWidth="1"/>
    <col min="775" max="775" width="16.42578125" style="1" customWidth="1"/>
    <col min="776" max="776" width="12.140625" style="1" customWidth="1"/>
    <col min="777" max="777" width="13.140625" style="1" customWidth="1"/>
    <col min="778" max="778" width="13.7109375" style="1" customWidth="1"/>
    <col min="779" max="779" width="18.28515625" style="1" customWidth="1"/>
    <col min="780" max="1024" width="9.140625" style="1"/>
    <col min="1025" max="1025" width="22.85546875" style="1" customWidth="1"/>
    <col min="1026" max="1026" width="19.140625" style="1" customWidth="1"/>
    <col min="1027" max="1027" width="20" style="1" customWidth="1"/>
    <col min="1028" max="1028" width="18" style="1" customWidth="1"/>
    <col min="1029" max="1029" width="19.7109375" style="1" customWidth="1"/>
    <col min="1030" max="1030" width="16.140625" style="1" customWidth="1"/>
    <col min="1031" max="1031" width="16.42578125" style="1" customWidth="1"/>
    <col min="1032" max="1032" width="12.140625" style="1" customWidth="1"/>
    <col min="1033" max="1033" width="13.140625" style="1" customWidth="1"/>
    <col min="1034" max="1034" width="13.7109375" style="1" customWidth="1"/>
    <col min="1035" max="1035" width="18.28515625" style="1" customWidth="1"/>
    <col min="1036" max="1280" width="9.140625" style="1"/>
    <col min="1281" max="1281" width="22.85546875" style="1" customWidth="1"/>
    <col min="1282" max="1282" width="19.140625" style="1" customWidth="1"/>
    <col min="1283" max="1283" width="20" style="1" customWidth="1"/>
    <col min="1284" max="1284" width="18" style="1" customWidth="1"/>
    <col min="1285" max="1285" width="19.7109375" style="1" customWidth="1"/>
    <col min="1286" max="1286" width="16.140625" style="1" customWidth="1"/>
    <col min="1287" max="1287" width="16.42578125" style="1" customWidth="1"/>
    <col min="1288" max="1288" width="12.140625" style="1" customWidth="1"/>
    <col min="1289" max="1289" width="13.140625" style="1" customWidth="1"/>
    <col min="1290" max="1290" width="13.7109375" style="1" customWidth="1"/>
    <col min="1291" max="1291" width="18.28515625" style="1" customWidth="1"/>
    <col min="1292" max="1536" width="9.140625" style="1"/>
    <col min="1537" max="1537" width="22.85546875" style="1" customWidth="1"/>
    <col min="1538" max="1538" width="19.140625" style="1" customWidth="1"/>
    <col min="1539" max="1539" width="20" style="1" customWidth="1"/>
    <col min="1540" max="1540" width="18" style="1" customWidth="1"/>
    <col min="1541" max="1541" width="19.7109375" style="1" customWidth="1"/>
    <col min="1542" max="1542" width="16.140625" style="1" customWidth="1"/>
    <col min="1543" max="1543" width="16.42578125" style="1" customWidth="1"/>
    <col min="1544" max="1544" width="12.140625" style="1" customWidth="1"/>
    <col min="1545" max="1545" width="13.140625" style="1" customWidth="1"/>
    <col min="1546" max="1546" width="13.7109375" style="1" customWidth="1"/>
    <col min="1547" max="1547" width="18.28515625" style="1" customWidth="1"/>
    <col min="1548" max="1792" width="9.140625" style="1"/>
    <col min="1793" max="1793" width="22.85546875" style="1" customWidth="1"/>
    <col min="1794" max="1794" width="19.140625" style="1" customWidth="1"/>
    <col min="1795" max="1795" width="20" style="1" customWidth="1"/>
    <col min="1796" max="1796" width="18" style="1" customWidth="1"/>
    <col min="1797" max="1797" width="19.7109375" style="1" customWidth="1"/>
    <col min="1798" max="1798" width="16.140625" style="1" customWidth="1"/>
    <col min="1799" max="1799" width="16.42578125" style="1" customWidth="1"/>
    <col min="1800" max="1800" width="12.140625" style="1" customWidth="1"/>
    <col min="1801" max="1801" width="13.140625" style="1" customWidth="1"/>
    <col min="1802" max="1802" width="13.7109375" style="1" customWidth="1"/>
    <col min="1803" max="1803" width="18.28515625" style="1" customWidth="1"/>
    <col min="1804" max="2048" width="9.140625" style="1"/>
    <col min="2049" max="2049" width="22.85546875" style="1" customWidth="1"/>
    <col min="2050" max="2050" width="19.140625" style="1" customWidth="1"/>
    <col min="2051" max="2051" width="20" style="1" customWidth="1"/>
    <col min="2052" max="2052" width="18" style="1" customWidth="1"/>
    <col min="2053" max="2053" width="19.7109375" style="1" customWidth="1"/>
    <col min="2054" max="2054" width="16.140625" style="1" customWidth="1"/>
    <col min="2055" max="2055" width="16.42578125" style="1" customWidth="1"/>
    <col min="2056" max="2056" width="12.140625" style="1" customWidth="1"/>
    <col min="2057" max="2057" width="13.140625" style="1" customWidth="1"/>
    <col min="2058" max="2058" width="13.7109375" style="1" customWidth="1"/>
    <col min="2059" max="2059" width="18.28515625" style="1" customWidth="1"/>
    <col min="2060" max="2304" width="9.140625" style="1"/>
    <col min="2305" max="2305" width="22.85546875" style="1" customWidth="1"/>
    <col min="2306" max="2306" width="19.140625" style="1" customWidth="1"/>
    <col min="2307" max="2307" width="20" style="1" customWidth="1"/>
    <col min="2308" max="2308" width="18" style="1" customWidth="1"/>
    <col min="2309" max="2309" width="19.7109375" style="1" customWidth="1"/>
    <col min="2310" max="2310" width="16.140625" style="1" customWidth="1"/>
    <col min="2311" max="2311" width="16.42578125" style="1" customWidth="1"/>
    <col min="2312" max="2312" width="12.140625" style="1" customWidth="1"/>
    <col min="2313" max="2313" width="13.140625" style="1" customWidth="1"/>
    <col min="2314" max="2314" width="13.7109375" style="1" customWidth="1"/>
    <col min="2315" max="2315" width="18.28515625" style="1" customWidth="1"/>
    <col min="2316" max="2560" width="9.140625" style="1"/>
    <col min="2561" max="2561" width="22.85546875" style="1" customWidth="1"/>
    <col min="2562" max="2562" width="19.140625" style="1" customWidth="1"/>
    <col min="2563" max="2563" width="20" style="1" customWidth="1"/>
    <col min="2564" max="2564" width="18" style="1" customWidth="1"/>
    <col min="2565" max="2565" width="19.7109375" style="1" customWidth="1"/>
    <col min="2566" max="2566" width="16.140625" style="1" customWidth="1"/>
    <col min="2567" max="2567" width="16.42578125" style="1" customWidth="1"/>
    <col min="2568" max="2568" width="12.140625" style="1" customWidth="1"/>
    <col min="2569" max="2569" width="13.140625" style="1" customWidth="1"/>
    <col min="2570" max="2570" width="13.7109375" style="1" customWidth="1"/>
    <col min="2571" max="2571" width="18.28515625" style="1" customWidth="1"/>
    <col min="2572" max="2816" width="9.140625" style="1"/>
    <col min="2817" max="2817" width="22.85546875" style="1" customWidth="1"/>
    <col min="2818" max="2818" width="19.140625" style="1" customWidth="1"/>
    <col min="2819" max="2819" width="20" style="1" customWidth="1"/>
    <col min="2820" max="2820" width="18" style="1" customWidth="1"/>
    <col min="2821" max="2821" width="19.7109375" style="1" customWidth="1"/>
    <col min="2822" max="2822" width="16.140625" style="1" customWidth="1"/>
    <col min="2823" max="2823" width="16.42578125" style="1" customWidth="1"/>
    <col min="2824" max="2824" width="12.140625" style="1" customWidth="1"/>
    <col min="2825" max="2825" width="13.140625" style="1" customWidth="1"/>
    <col min="2826" max="2826" width="13.7109375" style="1" customWidth="1"/>
    <col min="2827" max="2827" width="18.28515625" style="1" customWidth="1"/>
    <col min="2828" max="3072" width="9.140625" style="1"/>
    <col min="3073" max="3073" width="22.85546875" style="1" customWidth="1"/>
    <col min="3074" max="3074" width="19.140625" style="1" customWidth="1"/>
    <col min="3075" max="3075" width="20" style="1" customWidth="1"/>
    <col min="3076" max="3076" width="18" style="1" customWidth="1"/>
    <col min="3077" max="3077" width="19.7109375" style="1" customWidth="1"/>
    <col min="3078" max="3078" width="16.140625" style="1" customWidth="1"/>
    <col min="3079" max="3079" width="16.42578125" style="1" customWidth="1"/>
    <col min="3080" max="3080" width="12.140625" style="1" customWidth="1"/>
    <col min="3081" max="3081" width="13.140625" style="1" customWidth="1"/>
    <col min="3082" max="3082" width="13.7109375" style="1" customWidth="1"/>
    <col min="3083" max="3083" width="18.28515625" style="1" customWidth="1"/>
    <col min="3084" max="3328" width="9.140625" style="1"/>
    <col min="3329" max="3329" width="22.85546875" style="1" customWidth="1"/>
    <col min="3330" max="3330" width="19.140625" style="1" customWidth="1"/>
    <col min="3331" max="3331" width="20" style="1" customWidth="1"/>
    <col min="3332" max="3332" width="18" style="1" customWidth="1"/>
    <col min="3333" max="3333" width="19.7109375" style="1" customWidth="1"/>
    <col min="3334" max="3334" width="16.140625" style="1" customWidth="1"/>
    <col min="3335" max="3335" width="16.42578125" style="1" customWidth="1"/>
    <col min="3336" max="3336" width="12.140625" style="1" customWidth="1"/>
    <col min="3337" max="3337" width="13.140625" style="1" customWidth="1"/>
    <col min="3338" max="3338" width="13.7109375" style="1" customWidth="1"/>
    <col min="3339" max="3339" width="18.28515625" style="1" customWidth="1"/>
    <col min="3340" max="3584" width="9.140625" style="1"/>
    <col min="3585" max="3585" width="22.85546875" style="1" customWidth="1"/>
    <col min="3586" max="3586" width="19.140625" style="1" customWidth="1"/>
    <col min="3587" max="3587" width="20" style="1" customWidth="1"/>
    <col min="3588" max="3588" width="18" style="1" customWidth="1"/>
    <col min="3589" max="3589" width="19.7109375" style="1" customWidth="1"/>
    <col min="3590" max="3590" width="16.140625" style="1" customWidth="1"/>
    <col min="3591" max="3591" width="16.42578125" style="1" customWidth="1"/>
    <col min="3592" max="3592" width="12.140625" style="1" customWidth="1"/>
    <col min="3593" max="3593" width="13.140625" style="1" customWidth="1"/>
    <col min="3594" max="3594" width="13.7109375" style="1" customWidth="1"/>
    <col min="3595" max="3595" width="18.28515625" style="1" customWidth="1"/>
    <col min="3596" max="3840" width="9.140625" style="1"/>
    <col min="3841" max="3841" width="22.85546875" style="1" customWidth="1"/>
    <col min="3842" max="3842" width="19.140625" style="1" customWidth="1"/>
    <col min="3843" max="3843" width="20" style="1" customWidth="1"/>
    <col min="3844" max="3844" width="18" style="1" customWidth="1"/>
    <col min="3845" max="3845" width="19.7109375" style="1" customWidth="1"/>
    <col min="3846" max="3846" width="16.140625" style="1" customWidth="1"/>
    <col min="3847" max="3847" width="16.42578125" style="1" customWidth="1"/>
    <col min="3848" max="3848" width="12.140625" style="1" customWidth="1"/>
    <col min="3849" max="3849" width="13.140625" style="1" customWidth="1"/>
    <col min="3850" max="3850" width="13.7109375" style="1" customWidth="1"/>
    <col min="3851" max="3851" width="18.28515625" style="1" customWidth="1"/>
    <col min="3852" max="4096" width="9.140625" style="1"/>
    <col min="4097" max="4097" width="22.85546875" style="1" customWidth="1"/>
    <col min="4098" max="4098" width="19.140625" style="1" customWidth="1"/>
    <col min="4099" max="4099" width="20" style="1" customWidth="1"/>
    <col min="4100" max="4100" width="18" style="1" customWidth="1"/>
    <col min="4101" max="4101" width="19.7109375" style="1" customWidth="1"/>
    <col min="4102" max="4102" width="16.140625" style="1" customWidth="1"/>
    <col min="4103" max="4103" width="16.42578125" style="1" customWidth="1"/>
    <col min="4104" max="4104" width="12.140625" style="1" customWidth="1"/>
    <col min="4105" max="4105" width="13.140625" style="1" customWidth="1"/>
    <col min="4106" max="4106" width="13.7109375" style="1" customWidth="1"/>
    <col min="4107" max="4107" width="18.28515625" style="1" customWidth="1"/>
    <col min="4108" max="4352" width="9.140625" style="1"/>
    <col min="4353" max="4353" width="22.85546875" style="1" customWidth="1"/>
    <col min="4354" max="4354" width="19.140625" style="1" customWidth="1"/>
    <col min="4355" max="4355" width="20" style="1" customWidth="1"/>
    <col min="4356" max="4356" width="18" style="1" customWidth="1"/>
    <col min="4357" max="4357" width="19.7109375" style="1" customWidth="1"/>
    <col min="4358" max="4358" width="16.140625" style="1" customWidth="1"/>
    <col min="4359" max="4359" width="16.42578125" style="1" customWidth="1"/>
    <col min="4360" max="4360" width="12.140625" style="1" customWidth="1"/>
    <col min="4361" max="4361" width="13.140625" style="1" customWidth="1"/>
    <col min="4362" max="4362" width="13.7109375" style="1" customWidth="1"/>
    <col min="4363" max="4363" width="18.28515625" style="1" customWidth="1"/>
    <col min="4364" max="4608" width="9.140625" style="1"/>
    <col min="4609" max="4609" width="22.85546875" style="1" customWidth="1"/>
    <col min="4610" max="4610" width="19.140625" style="1" customWidth="1"/>
    <col min="4611" max="4611" width="20" style="1" customWidth="1"/>
    <col min="4612" max="4612" width="18" style="1" customWidth="1"/>
    <col min="4613" max="4613" width="19.7109375" style="1" customWidth="1"/>
    <col min="4614" max="4614" width="16.140625" style="1" customWidth="1"/>
    <col min="4615" max="4615" width="16.42578125" style="1" customWidth="1"/>
    <col min="4616" max="4616" width="12.140625" style="1" customWidth="1"/>
    <col min="4617" max="4617" width="13.140625" style="1" customWidth="1"/>
    <col min="4618" max="4618" width="13.7109375" style="1" customWidth="1"/>
    <col min="4619" max="4619" width="18.28515625" style="1" customWidth="1"/>
    <col min="4620" max="4864" width="9.140625" style="1"/>
    <col min="4865" max="4865" width="22.85546875" style="1" customWidth="1"/>
    <col min="4866" max="4866" width="19.140625" style="1" customWidth="1"/>
    <col min="4867" max="4867" width="20" style="1" customWidth="1"/>
    <col min="4868" max="4868" width="18" style="1" customWidth="1"/>
    <col min="4869" max="4869" width="19.7109375" style="1" customWidth="1"/>
    <col min="4870" max="4870" width="16.140625" style="1" customWidth="1"/>
    <col min="4871" max="4871" width="16.42578125" style="1" customWidth="1"/>
    <col min="4872" max="4872" width="12.140625" style="1" customWidth="1"/>
    <col min="4873" max="4873" width="13.140625" style="1" customWidth="1"/>
    <col min="4874" max="4874" width="13.7109375" style="1" customWidth="1"/>
    <col min="4875" max="4875" width="18.28515625" style="1" customWidth="1"/>
    <col min="4876" max="5120" width="9.140625" style="1"/>
    <col min="5121" max="5121" width="22.85546875" style="1" customWidth="1"/>
    <col min="5122" max="5122" width="19.140625" style="1" customWidth="1"/>
    <col min="5123" max="5123" width="20" style="1" customWidth="1"/>
    <col min="5124" max="5124" width="18" style="1" customWidth="1"/>
    <col min="5125" max="5125" width="19.7109375" style="1" customWidth="1"/>
    <col min="5126" max="5126" width="16.140625" style="1" customWidth="1"/>
    <col min="5127" max="5127" width="16.42578125" style="1" customWidth="1"/>
    <col min="5128" max="5128" width="12.140625" style="1" customWidth="1"/>
    <col min="5129" max="5129" width="13.140625" style="1" customWidth="1"/>
    <col min="5130" max="5130" width="13.7109375" style="1" customWidth="1"/>
    <col min="5131" max="5131" width="18.28515625" style="1" customWidth="1"/>
    <col min="5132" max="5376" width="9.140625" style="1"/>
    <col min="5377" max="5377" width="22.85546875" style="1" customWidth="1"/>
    <col min="5378" max="5378" width="19.140625" style="1" customWidth="1"/>
    <col min="5379" max="5379" width="20" style="1" customWidth="1"/>
    <col min="5380" max="5380" width="18" style="1" customWidth="1"/>
    <col min="5381" max="5381" width="19.7109375" style="1" customWidth="1"/>
    <col min="5382" max="5382" width="16.140625" style="1" customWidth="1"/>
    <col min="5383" max="5383" width="16.42578125" style="1" customWidth="1"/>
    <col min="5384" max="5384" width="12.140625" style="1" customWidth="1"/>
    <col min="5385" max="5385" width="13.140625" style="1" customWidth="1"/>
    <col min="5386" max="5386" width="13.7109375" style="1" customWidth="1"/>
    <col min="5387" max="5387" width="18.28515625" style="1" customWidth="1"/>
    <col min="5388" max="5632" width="9.140625" style="1"/>
    <col min="5633" max="5633" width="22.85546875" style="1" customWidth="1"/>
    <col min="5634" max="5634" width="19.140625" style="1" customWidth="1"/>
    <col min="5635" max="5635" width="20" style="1" customWidth="1"/>
    <col min="5636" max="5636" width="18" style="1" customWidth="1"/>
    <col min="5637" max="5637" width="19.7109375" style="1" customWidth="1"/>
    <col min="5638" max="5638" width="16.140625" style="1" customWidth="1"/>
    <col min="5639" max="5639" width="16.42578125" style="1" customWidth="1"/>
    <col min="5640" max="5640" width="12.140625" style="1" customWidth="1"/>
    <col min="5641" max="5641" width="13.140625" style="1" customWidth="1"/>
    <col min="5642" max="5642" width="13.7109375" style="1" customWidth="1"/>
    <col min="5643" max="5643" width="18.28515625" style="1" customWidth="1"/>
    <col min="5644" max="5888" width="9.140625" style="1"/>
    <col min="5889" max="5889" width="22.85546875" style="1" customWidth="1"/>
    <col min="5890" max="5890" width="19.140625" style="1" customWidth="1"/>
    <col min="5891" max="5891" width="20" style="1" customWidth="1"/>
    <col min="5892" max="5892" width="18" style="1" customWidth="1"/>
    <col min="5893" max="5893" width="19.7109375" style="1" customWidth="1"/>
    <col min="5894" max="5894" width="16.140625" style="1" customWidth="1"/>
    <col min="5895" max="5895" width="16.42578125" style="1" customWidth="1"/>
    <col min="5896" max="5896" width="12.140625" style="1" customWidth="1"/>
    <col min="5897" max="5897" width="13.140625" style="1" customWidth="1"/>
    <col min="5898" max="5898" width="13.7109375" style="1" customWidth="1"/>
    <col min="5899" max="5899" width="18.28515625" style="1" customWidth="1"/>
    <col min="5900" max="6144" width="9.140625" style="1"/>
    <col min="6145" max="6145" width="22.85546875" style="1" customWidth="1"/>
    <col min="6146" max="6146" width="19.140625" style="1" customWidth="1"/>
    <col min="6147" max="6147" width="20" style="1" customWidth="1"/>
    <col min="6148" max="6148" width="18" style="1" customWidth="1"/>
    <col min="6149" max="6149" width="19.7109375" style="1" customWidth="1"/>
    <col min="6150" max="6150" width="16.140625" style="1" customWidth="1"/>
    <col min="6151" max="6151" width="16.42578125" style="1" customWidth="1"/>
    <col min="6152" max="6152" width="12.140625" style="1" customWidth="1"/>
    <col min="6153" max="6153" width="13.140625" style="1" customWidth="1"/>
    <col min="6154" max="6154" width="13.7109375" style="1" customWidth="1"/>
    <col min="6155" max="6155" width="18.28515625" style="1" customWidth="1"/>
    <col min="6156" max="6400" width="9.140625" style="1"/>
    <col min="6401" max="6401" width="22.85546875" style="1" customWidth="1"/>
    <col min="6402" max="6402" width="19.140625" style="1" customWidth="1"/>
    <col min="6403" max="6403" width="20" style="1" customWidth="1"/>
    <col min="6404" max="6404" width="18" style="1" customWidth="1"/>
    <col min="6405" max="6405" width="19.7109375" style="1" customWidth="1"/>
    <col min="6406" max="6406" width="16.140625" style="1" customWidth="1"/>
    <col min="6407" max="6407" width="16.42578125" style="1" customWidth="1"/>
    <col min="6408" max="6408" width="12.140625" style="1" customWidth="1"/>
    <col min="6409" max="6409" width="13.140625" style="1" customWidth="1"/>
    <col min="6410" max="6410" width="13.7109375" style="1" customWidth="1"/>
    <col min="6411" max="6411" width="18.28515625" style="1" customWidth="1"/>
    <col min="6412" max="6656" width="9.140625" style="1"/>
    <col min="6657" max="6657" width="22.85546875" style="1" customWidth="1"/>
    <col min="6658" max="6658" width="19.140625" style="1" customWidth="1"/>
    <col min="6659" max="6659" width="20" style="1" customWidth="1"/>
    <col min="6660" max="6660" width="18" style="1" customWidth="1"/>
    <col min="6661" max="6661" width="19.7109375" style="1" customWidth="1"/>
    <col min="6662" max="6662" width="16.140625" style="1" customWidth="1"/>
    <col min="6663" max="6663" width="16.42578125" style="1" customWidth="1"/>
    <col min="6664" max="6664" width="12.140625" style="1" customWidth="1"/>
    <col min="6665" max="6665" width="13.140625" style="1" customWidth="1"/>
    <col min="6666" max="6666" width="13.7109375" style="1" customWidth="1"/>
    <col min="6667" max="6667" width="18.28515625" style="1" customWidth="1"/>
    <col min="6668" max="6912" width="9.140625" style="1"/>
    <col min="6913" max="6913" width="22.85546875" style="1" customWidth="1"/>
    <col min="6914" max="6914" width="19.140625" style="1" customWidth="1"/>
    <col min="6915" max="6915" width="20" style="1" customWidth="1"/>
    <col min="6916" max="6916" width="18" style="1" customWidth="1"/>
    <col min="6917" max="6917" width="19.7109375" style="1" customWidth="1"/>
    <col min="6918" max="6918" width="16.140625" style="1" customWidth="1"/>
    <col min="6919" max="6919" width="16.42578125" style="1" customWidth="1"/>
    <col min="6920" max="6920" width="12.140625" style="1" customWidth="1"/>
    <col min="6921" max="6921" width="13.140625" style="1" customWidth="1"/>
    <col min="6922" max="6922" width="13.7109375" style="1" customWidth="1"/>
    <col min="6923" max="6923" width="18.28515625" style="1" customWidth="1"/>
    <col min="6924" max="7168" width="9.140625" style="1"/>
    <col min="7169" max="7169" width="22.85546875" style="1" customWidth="1"/>
    <col min="7170" max="7170" width="19.140625" style="1" customWidth="1"/>
    <col min="7171" max="7171" width="20" style="1" customWidth="1"/>
    <col min="7172" max="7172" width="18" style="1" customWidth="1"/>
    <col min="7173" max="7173" width="19.7109375" style="1" customWidth="1"/>
    <col min="7174" max="7174" width="16.140625" style="1" customWidth="1"/>
    <col min="7175" max="7175" width="16.42578125" style="1" customWidth="1"/>
    <col min="7176" max="7176" width="12.140625" style="1" customWidth="1"/>
    <col min="7177" max="7177" width="13.140625" style="1" customWidth="1"/>
    <col min="7178" max="7178" width="13.7109375" style="1" customWidth="1"/>
    <col min="7179" max="7179" width="18.28515625" style="1" customWidth="1"/>
    <col min="7180" max="7424" width="9.140625" style="1"/>
    <col min="7425" max="7425" width="22.85546875" style="1" customWidth="1"/>
    <col min="7426" max="7426" width="19.140625" style="1" customWidth="1"/>
    <col min="7427" max="7427" width="20" style="1" customWidth="1"/>
    <col min="7428" max="7428" width="18" style="1" customWidth="1"/>
    <col min="7429" max="7429" width="19.7109375" style="1" customWidth="1"/>
    <col min="7430" max="7430" width="16.140625" style="1" customWidth="1"/>
    <col min="7431" max="7431" width="16.42578125" style="1" customWidth="1"/>
    <col min="7432" max="7432" width="12.140625" style="1" customWidth="1"/>
    <col min="7433" max="7433" width="13.140625" style="1" customWidth="1"/>
    <col min="7434" max="7434" width="13.7109375" style="1" customWidth="1"/>
    <col min="7435" max="7435" width="18.28515625" style="1" customWidth="1"/>
    <col min="7436" max="7680" width="9.140625" style="1"/>
    <col min="7681" max="7681" width="22.85546875" style="1" customWidth="1"/>
    <col min="7682" max="7682" width="19.140625" style="1" customWidth="1"/>
    <col min="7683" max="7683" width="20" style="1" customWidth="1"/>
    <col min="7684" max="7684" width="18" style="1" customWidth="1"/>
    <col min="7685" max="7685" width="19.7109375" style="1" customWidth="1"/>
    <col min="7686" max="7686" width="16.140625" style="1" customWidth="1"/>
    <col min="7687" max="7687" width="16.42578125" style="1" customWidth="1"/>
    <col min="7688" max="7688" width="12.140625" style="1" customWidth="1"/>
    <col min="7689" max="7689" width="13.140625" style="1" customWidth="1"/>
    <col min="7690" max="7690" width="13.7109375" style="1" customWidth="1"/>
    <col min="7691" max="7691" width="18.28515625" style="1" customWidth="1"/>
    <col min="7692" max="7936" width="9.140625" style="1"/>
    <col min="7937" max="7937" width="22.85546875" style="1" customWidth="1"/>
    <col min="7938" max="7938" width="19.140625" style="1" customWidth="1"/>
    <col min="7939" max="7939" width="20" style="1" customWidth="1"/>
    <col min="7940" max="7940" width="18" style="1" customWidth="1"/>
    <col min="7941" max="7941" width="19.7109375" style="1" customWidth="1"/>
    <col min="7942" max="7942" width="16.140625" style="1" customWidth="1"/>
    <col min="7943" max="7943" width="16.42578125" style="1" customWidth="1"/>
    <col min="7944" max="7944" width="12.140625" style="1" customWidth="1"/>
    <col min="7945" max="7945" width="13.140625" style="1" customWidth="1"/>
    <col min="7946" max="7946" width="13.7109375" style="1" customWidth="1"/>
    <col min="7947" max="7947" width="18.28515625" style="1" customWidth="1"/>
    <col min="7948" max="8192" width="9.140625" style="1"/>
    <col min="8193" max="8193" width="22.85546875" style="1" customWidth="1"/>
    <col min="8194" max="8194" width="19.140625" style="1" customWidth="1"/>
    <col min="8195" max="8195" width="20" style="1" customWidth="1"/>
    <col min="8196" max="8196" width="18" style="1" customWidth="1"/>
    <col min="8197" max="8197" width="19.7109375" style="1" customWidth="1"/>
    <col min="8198" max="8198" width="16.140625" style="1" customWidth="1"/>
    <col min="8199" max="8199" width="16.42578125" style="1" customWidth="1"/>
    <col min="8200" max="8200" width="12.140625" style="1" customWidth="1"/>
    <col min="8201" max="8201" width="13.140625" style="1" customWidth="1"/>
    <col min="8202" max="8202" width="13.7109375" style="1" customWidth="1"/>
    <col min="8203" max="8203" width="18.28515625" style="1" customWidth="1"/>
    <col min="8204" max="8448" width="9.140625" style="1"/>
    <col min="8449" max="8449" width="22.85546875" style="1" customWidth="1"/>
    <col min="8450" max="8450" width="19.140625" style="1" customWidth="1"/>
    <col min="8451" max="8451" width="20" style="1" customWidth="1"/>
    <col min="8452" max="8452" width="18" style="1" customWidth="1"/>
    <col min="8453" max="8453" width="19.7109375" style="1" customWidth="1"/>
    <col min="8454" max="8454" width="16.140625" style="1" customWidth="1"/>
    <col min="8455" max="8455" width="16.42578125" style="1" customWidth="1"/>
    <col min="8456" max="8456" width="12.140625" style="1" customWidth="1"/>
    <col min="8457" max="8457" width="13.140625" style="1" customWidth="1"/>
    <col min="8458" max="8458" width="13.7109375" style="1" customWidth="1"/>
    <col min="8459" max="8459" width="18.28515625" style="1" customWidth="1"/>
    <col min="8460" max="8704" width="9.140625" style="1"/>
    <col min="8705" max="8705" width="22.85546875" style="1" customWidth="1"/>
    <col min="8706" max="8706" width="19.140625" style="1" customWidth="1"/>
    <col min="8707" max="8707" width="20" style="1" customWidth="1"/>
    <col min="8708" max="8708" width="18" style="1" customWidth="1"/>
    <col min="8709" max="8709" width="19.7109375" style="1" customWidth="1"/>
    <col min="8710" max="8710" width="16.140625" style="1" customWidth="1"/>
    <col min="8711" max="8711" width="16.42578125" style="1" customWidth="1"/>
    <col min="8712" max="8712" width="12.140625" style="1" customWidth="1"/>
    <col min="8713" max="8713" width="13.140625" style="1" customWidth="1"/>
    <col min="8714" max="8714" width="13.7109375" style="1" customWidth="1"/>
    <col min="8715" max="8715" width="18.28515625" style="1" customWidth="1"/>
    <col min="8716" max="8960" width="9.140625" style="1"/>
    <col min="8961" max="8961" width="22.85546875" style="1" customWidth="1"/>
    <col min="8962" max="8962" width="19.140625" style="1" customWidth="1"/>
    <col min="8963" max="8963" width="20" style="1" customWidth="1"/>
    <col min="8964" max="8964" width="18" style="1" customWidth="1"/>
    <col min="8965" max="8965" width="19.7109375" style="1" customWidth="1"/>
    <col min="8966" max="8966" width="16.140625" style="1" customWidth="1"/>
    <col min="8967" max="8967" width="16.42578125" style="1" customWidth="1"/>
    <col min="8968" max="8968" width="12.140625" style="1" customWidth="1"/>
    <col min="8969" max="8969" width="13.140625" style="1" customWidth="1"/>
    <col min="8970" max="8970" width="13.7109375" style="1" customWidth="1"/>
    <col min="8971" max="8971" width="18.28515625" style="1" customWidth="1"/>
    <col min="8972" max="9216" width="9.140625" style="1"/>
    <col min="9217" max="9217" width="22.85546875" style="1" customWidth="1"/>
    <col min="9218" max="9218" width="19.140625" style="1" customWidth="1"/>
    <col min="9219" max="9219" width="20" style="1" customWidth="1"/>
    <col min="9220" max="9220" width="18" style="1" customWidth="1"/>
    <col min="9221" max="9221" width="19.7109375" style="1" customWidth="1"/>
    <col min="9222" max="9222" width="16.140625" style="1" customWidth="1"/>
    <col min="9223" max="9223" width="16.42578125" style="1" customWidth="1"/>
    <col min="9224" max="9224" width="12.140625" style="1" customWidth="1"/>
    <col min="9225" max="9225" width="13.140625" style="1" customWidth="1"/>
    <col min="9226" max="9226" width="13.7109375" style="1" customWidth="1"/>
    <col min="9227" max="9227" width="18.28515625" style="1" customWidth="1"/>
    <col min="9228" max="9472" width="9.140625" style="1"/>
    <col min="9473" max="9473" width="22.85546875" style="1" customWidth="1"/>
    <col min="9474" max="9474" width="19.140625" style="1" customWidth="1"/>
    <col min="9475" max="9475" width="20" style="1" customWidth="1"/>
    <col min="9476" max="9476" width="18" style="1" customWidth="1"/>
    <col min="9477" max="9477" width="19.7109375" style="1" customWidth="1"/>
    <col min="9478" max="9478" width="16.140625" style="1" customWidth="1"/>
    <col min="9479" max="9479" width="16.42578125" style="1" customWidth="1"/>
    <col min="9480" max="9480" width="12.140625" style="1" customWidth="1"/>
    <col min="9481" max="9481" width="13.140625" style="1" customWidth="1"/>
    <col min="9482" max="9482" width="13.7109375" style="1" customWidth="1"/>
    <col min="9483" max="9483" width="18.28515625" style="1" customWidth="1"/>
    <col min="9484" max="9728" width="9.140625" style="1"/>
    <col min="9729" max="9729" width="22.85546875" style="1" customWidth="1"/>
    <col min="9730" max="9730" width="19.140625" style="1" customWidth="1"/>
    <col min="9731" max="9731" width="20" style="1" customWidth="1"/>
    <col min="9732" max="9732" width="18" style="1" customWidth="1"/>
    <col min="9733" max="9733" width="19.7109375" style="1" customWidth="1"/>
    <col min="9734" max="9734" width="16.140625" style="1" customWidth="1"/>
    <col min="9735" max="9735" width="16.42578125" style="1" customWidth="1"/>
    <col min="9736" max="9736" width="12.140625" style="1" customWidth="1"/>
    <col min="9737" max="9737" width="13.140625" style="1" customWidth="1"/>
    <col min="9738" max="9738" width="13.7109375" style="1" customWidth="1"/>
    <col min="9739" max="9739" width="18.28515625" style="1" customWidth="1"/>
    <col min="9740" max="9984" width="9.140625" style="1"/>
    <col min="9985" max="9985" width="22.85546875" style="1" customWidth="1"/>
    <col min="9986" max="9986" width="19.140625" style="1" customWidth="1"/>
    <col min="9987" max="9987" width="20" style="1" customWidth="1"/>
    <col min="9988" max="9988" width="18" style="1" customWidth="1"/>
    <col min="9989" max="9989" width="19.7109375" style="1" customWidth="1"/>
    <col min="9990" max="9990" width="16.140625" style="1" customWidth="1"/>
    <col min="9991" max="9991" width="16.42578125" style="1" customWidth="1"/>
    <col min="9992" max="9992" width="12.140625" style="1" customWidth="1"/>
    <col min="9993" max="9993" width="13.140625" style="1" customWidth="1"/>
    <col min="9994" max="9994" width="13.7109375" style="1" customWidth="1"/>
    <col min="9995" max="9995" width="18.28515625" style="1" customWidth="1"/>
    <col min="9996" max="10240" width="9.140625" style="1"/>
    <col min="10241" max="10241" width="22.85546875" style="1" customWidth="1"/>
    <col min="10242" max="10242" width="19.140625" style="1" customWidth="1"/>
    <col min="10243" max="10243" width="20" style="1" customWidth="1"/>
    <col min="10244" max="10244" width="18" style="1" customWidth="1"/>
    <col min="10245" max="10245" width="19.7109375" style="1" customWidth="1"/>
    <col min="10246" max="10246" width="16.140625" style="1" customWidth="1"/>
    <col min="10247" max="10247" width="16.42578125" style="1" customWidth="1"/>
    <col min="10248" max="10248" width="12.140625" style="1" customWidth="1"/>
    <col min="10249" max="10249" width="13.140625" style="1" customWidth="1"/>
    <col min="10250" max="10250" width="13.7109375" style="1" customWidth="1"/>
    <col min="10251" max="10251" width="18.28515625" style="1" customWidth="1"/>
    <col min="10252" max="10496" width="9.140625" style="1"/>
    <col min="10497" max="10497" width="22.85546875" style="1" customWidth="1"/>
    <col min="10498" max="10498" width="19.140625" style="1" customWidth="1"/>
    <col min="10499" max="10499" width="20" style="1" customWidth="1"/>
    <col min="10500" max="10500" width="18" style="1" customWidth="1"/>
    <col min="10501" max="10501" width="19.7109375" style="1" customWidth="1"/>
    <col min="10502" max="10502" width="16.140625" style="1" customWidth="1"/>
    <col min="10503" max="10503" width="16.42578125" style="1" customWidth="1"/>
    <col min="10504" max="10504" width="12.140625" style="1" customWidth="1"/>
    <col min="10505" max="10505" width="13.140625" style="1" customWidth="1"/>
    <col min="10506" max="10506" width="13.7109375" style="1" customWidth="1"/>
    <col min="10507" max="10507" width="18.28515625" style="1" customWidth="1"/>
    <col min="10508" max="10752" width="9.140625" style="1"/>
    <col min="10753" max="10753" width="22.85546875" style="1" customWidth="1"/>
    <col min="10754" max="10754" width="19.140625" style="1" customWidth="1"/>
    <col min="10755" max="10755" width="20" style="1" customWidth="1"/>
    <col min="10756" max="10756" width="18" style="1" customWidth="1"/>
    <col min="10757" max="10757" width="19.7109375" style="1" customWidth="1"/>
    <col min="10758" max="10758" width="16.140625" style="1" customWidth="1"/>
    <col min="10759" max="10759" width="16.42578125" style="1" customWidth="1"/>
    <col min="10760" max="10760" width="12.140625" style="1" customWidth="1"/>
    <col min="10761" max="10761" width="13.140625" style="1" customWidth="1"/>
    <col min="10762" max="10762" width="13.7109375" style="1" customWidth="1"/>
    <col min="10763" max="10763" width="18.28515625" style="1" customWidth="1"/>
    <col min="10764" max="11008" width="9.140625" style="1"/>
    <col min="11009" max="11009" width="22.85546875" style="1" customWidth="1"/>
    <col min="11010" max="11010" width="19.140625" style="1" customWidth="1"/>
    <col min="11011" max="11011" width="20" style="1" customWidth="1"/>
    <col min="11012" max="11012" width="18" style="1" customWidth="1"/>
    <col min="11013" max="11013" width="19.7109375" style="1" customWidth="1"/>
    <col min="11014" max="11014" width="16.140625" style="1" customWidth="1"/>
    <col min="11015" max="11015" width="16.42578125" style="1" customWidth="1"/>
    <col min="11016" max="11016" width="12.140625" style="1" customWidth="1"/>
    <col min="11017" max="11017" width="13.140625" style="1" customWidth="1"/>
    <col min="11018" max="11018" width="13.7109375" style="1" customWidth="1"/>
    <col min="11019" max="11019" width="18.28515625" style="1" customWidth="1"/>
    <col min="11020" max="11264" width="9.140625" style="1"/>
    <col min="11265" max="11265" width="22.85546875" style="1" customWidth="1"/>
    <col min="11266" max="11266" width="19.140625" style="1" customWidth="1"/>
    <col min="11267" max="11267" width="20" style="1" customWidth="1"/>
    <col min="11268" max="11268" width="18" style="1" customWidth="1"/>
    <col min="11269" max="11269" width="19.7109375" style="1" customWidth="1"/>
    <col min="11270" max="11270" width="16.140625" style="1" customWidth="1"/>
    <col min="11271" max="11271" width="16.42578125" style="1" customWidth="1"/>
    <col min="11272" max="11272" width="12.140625" style="1" customWidth="1"/>
    <col min="11273" max="11273" width="13.140625" style="1" customWidth="1"/>
    <col min="11274" max="11274" width="13.7109375" style="1" customWidth="1"/>
    <col min="11275" max="11275" width="18.28515625" style="1" customWidth="1"/>
    <col min="11276" max="11520" width="9.140625" style="1"/>
    <col min="11521" max="11521" width="22.85546875" style="1" customWidth="1"/>
    <col min="11522" max="11522" width="19.140625" style="1" customWidth="1"/>
    <col min="11523" max="11523" width="20" style="1" customWidth="1"/>
    <col min="11524" max="11524" width="18" style="1" customWidth="1"/>
    <col min="11525" max="11525" width="19.7109375" style="1" customWidth="1"/>
    <col min="11526" max="11526" width="16.140625" style="1" customWidth="1"/>
    <col min="11527" max="11527" width="16.42578125" style="1" customWidth="1"/>
    <col min="11528" max="11528" width="12.140625" style="1" customWidth="1"/>
    <col min="11529" max="11529" width="13.140625" style="1" customWidth="1"/>
    <col min="11530" max="11530" width="13.7109375" style="1" customWidth="1"/>
    <col min="11531" max="11531" width="18.28515625" style="1" customWidth="1"/>
    <col min="11532" max="11776" width="9.140625" style="1"/>
    <col min="11777" max="11777" width="22.85546875" style="1" customWidth="1"/>
    <col min="11778" max="11778" width="19.140625" style="1" customWidth="1"/>
    <col min="11779" max="11779" width="20" style="1" customWidth="1"/>
    <col min="11780" max="11780" width="18" style="1" customWidth="1"/>
    <col min="11781" max="11781" width="19.7109375" style="1" customWidth="1"/>
    <col min="11782" max="11782" width="16.140625" style="1" customWidth="1"/>
    <col min="11783" max="11783" width="16.42578125" style="1" customWidth="1"/>
    <col min="11784" max="11784" width="12.140625" style="1" customWidth="1"/>
    <col min="11785" max="11785" width="13.140625" style="1" customWidth="1"/>
    <col min="11786" max="11786" width="13.7109375" style="1" customWidth="1"/>
    <col min="11787" max="11787" width="18.28515625" style="1" customWidth="1"/>
    <col min="11788" max="12032" width="9.140625" style="1"/>
    <col min="12033" max="12033" width="22.85546875" style="1" customWidth="1"/>
    <col min="12034" max="12034" width="19.140625" style="1" customWidth="1"/>
    <col min="12035" max="12035" width="20" style="1" customWidth="1"/>
    <col min="12036" max="12036" width="18" style="1" customWidth="1"/>
    <col min="12037" max="12037" width="19.7109375" style="1" customWidth="1"/>
    <col min="12038" max="12038" width="16.140625" style="1" customWidth="1"/>
    <col min="12039" max="12039" width="16.42578125" style="1" customWidth="1"/>
    <col min="12040" max="12040" width="12.140625" style="1" customWidth="1"/>
    <col min="12041" max="12041" width="13.140625" style="1" customWidth="1"/>
    <col min="12042" max="12042" width="13.7109375" style="1" customWidth="1"/>
    <col min="12043" max="12043" width="18.28515625" style="1" customWidth="1"/>
    <col min="12044" max="12288" width="9.140625" style="1"/>
    <col min="12289" max="12289" width="22.85546875" style="1" customWidth="1"/>
    <col min="12290" max="12290" width="19.140625" style="1" customWidth="1"/>
    <col min="12291" max="12291" width="20" style="1" customWidth="1"/>
    <col min="12292" max="12292" width="18" style="1" customWidth="1"/>
    <col min="12293" max="12293" width="19.7109375" style="1" customWidth="1"/>
    <col min="12294" max="12294" width="16.140625" style="1" customWidth="1"/>
    <col min="12295" max="12295" width="16.42578125" style="1" customWidth="1"/>
    <col min="12296" max="12296" width="12.140625" style="1" customWidth="1"/>
    <col min="12297" max="12297" width="13.140625" style="1" customWidth="1"/>
    <col min="12298" max="12298" width="13.7109375" style="1" customWidth="1"/>
    <col min="12299" max="12299" width="18.28515625" style="1" customWidth="1"/>
    <col min="12300" max="12544" width="9.140625" style="1"/>
    <col min="12545" max="12545" width="22.85546875" style="1" customWidth="1"/>
    <col min="12546" max="12546" width="19.140625" style="1" customWidth="1"/>
    <col min="12547" max="12547" width="20" style="1" customWidth="1"/>
    <col min="12548" max="12548" width="18" style="1" customWidth="1"/>
    <col min="12549" max="12549" width="19.7109375" style="1" customWidth="1"/>
    <col min="12550" max="12550" width="16.140625" style="1" customWidth="1"/>
    <col min="12551" max="12551" width="16.42578125" style="1" customWidth="1"/>
    <col min="12552" max="12552" width="12.140625" style="1" customWidth="1"/>
    <col min="12553" max="12553" width="13.140625" style="1" customWidth="1"/>
    <col min="12554" max="12554" width="13.7109375" style="1" customWidth="1"/>
    <col min="12555" max="12555" width="18.28515625" style="1" customWidth="1"/>
    <col min="12556" max="12800" width="9.140625" style="1"/>
    <col min="12801" max="12801" width="22.85546875" style="1" customWidth="1"/>
    <col min="12802" max="12802" width="19.140625" style="1" customWidth="1"/>
    <col min="12803" max="12803" width="20" style="1" customWidth="1"/>
    <col min="12804" max="12804" width="18" style="1" customWidth="1"/>
    <col min="12805" max="12805" width="19.7109375" style="1" customWidth="1"/>
    <col min="12806" max="12806" width="16.140625" style="1" customWidth="1"/>
    <col min="12807" max="12807" width="16.42578125" style="1" customWidth="1"/>
    <col min="12808" max="12808" width="12.140625" style="1" customWidth="1"/>
    <col min="12809" max="12809" width="13.140625" style="1" customWidth="1"/>
    <col min="12810" max="12810" width="13.7109375" style="1" customWidth="1"/>
    <col min="12811" max="12811" width="18.28515625" style="1" customWidth="1"/>
    <col min="12812" max="13056" width="9.140625" style="1"/>
    <col min="13057" max="13057" width="22.85546875" style="1" customWidth="1"/>
    <col min="13058" max="13058" width="19.140625" style="1" customWidth="1"/>
    <col min="13059" max="13059" width="20" style="1" customWidth="1"/>
    <col min="13060" max="13060" width="18" style="1" customWidth="1"/>
    <col min="13061" max="13061" width="19.7109375" style="1" customWidth="1"/>
    <col min="13062" max="13062" width="16.140625" style="1" customWidth="1"/>
    <col min="13063" max="13063" width="16.42578125" style="1" customWidth="1"/>
    <col min="13064" max="13064" width="12.140625" style="1" customWidth="1"/>
    <col min="13065" max="13065" width="13.140625" style="1" customWidth="1"/>
    <col min="13066" max="13066" width="13.7109375" style="1" customWidth="1"/>
    <col min="13067" max="13067" width="18.28515625" style="1" customWidth="1"/>
    <col min="13068" max="13312" width="9.140625" style="1"/>
    <col min="13313" max="13313" width="22.85546875" style="1" customWidth="1"/>
    <col min="13314" max="13314" width="19.140625" style="1" customWidth="1"/>
    <col min="13315" max="13315" width="20" style="1" customWidth="1"/>
    <col min="13316" max="13316" width="18" style="1" customWidth="1"/>
    <col min="13317" max="13317" width="19.7109375" style="1" customWidth="1"/>
    <col min="13318" max="13318" width="16.140625" style="1" customWidth="1"/>
    <col min="13319" max="13319" width="16.42578125" style="1" customWidth="1"/>
    <col min="13320" max="13320" width="12.140625" style="1" customWidth="1"/>
    <col min="13321" max="13321" width="13.140625" style="1" customWidth="1"/>
    <col min="13322" max="13322" width="13.7109375" style="1" customWidth="1"/>
    <col min="13323" max="13323" width="18.28515625" style="1" customWidth="1"/>
    <col min="13324" max="13568" width="9.140625" style="1"/>
    <col min="13569" max="13569" width="22.85546875" style="1" customWidth="1"/>
    <col min="13570" max="13570" width="19.140625" style="1" customWidth="1"/>
    <col min="13571" max="13571" width="20" style="1" customWidth="1"/>
    <col min="13572" max="13572" width="18" style="1" customWidth="1"/>
    <col min="13573" max="13573" width="19.7109375" style="1" customWidth="1"/>
    <col min="13574" max="13574" width="16.140625" style="1" customWidth="1"/>
    <col min="13575" max="13575" width="16.42578125" style="1" customWidth="1"/>
    <col min="13576" max="13576" width="12.140625" style="1" customWidth="1"/>
    <col min="13577" max="13577" width="13.140625" style="1" customWidth="1"/>
    <col min="13578" max="13578" width="13.7109375" style="1" customWidth="1"/>
    <col min="13579" max="13579" width="18.28515625" style="1" customWidth="1"/>
    <col min="13580" max="13824" width="9.140625" style="1"/>
    <col min="13825" max="13825" width="22.85546875" style="1" customWidth="1"/>
    <col min="13826" max="13826" width="19.140625" style="1" customWidth="1"/>
    <col min="13827" max="13827" width="20" style="1" customWidth="1"/>
    <col min="13828" max="13828" width="18" style="1" customWidth="1"/>
    <col min="13829" max="13829" width="19.7109375" style="1" customWidth="1"/>
    <col min="13830" max="13830" width="16.140625" style="1" customWidth="1"/>
    <col min="13831" max="13831" width="16.42578125" style="1" customWidth="1"/>
    <col min="13832" max="13832" width="12.140625" style="1" customWidth="1"/>
    <col min="13833" max="13833" width="13.140625" style="1" customWidth="1"/>
    <col min="13834" max="13834" width="13.7109375" style="1" customWidth="1"/>
    <col min="13835" max="13835" width="18.28515625" style="1" customWidth="1"/>
    <col min="13836" max="14080" width="9.140625" style="1"/>
    <col min="14081" max="14081" width="22.85546875" style="1" customWidth="1"/>
    <col min="14082" max="14082" width="19.140625" style="1" customWidth="1"/>
    <col min="14083" max="14083" width="20" style="1" customWidth="1"/>
    <col min="14084" max="14084" width="18" style="1" customWidth="1"/>
    <col min="14085" max="14085" width="19.7109375" style="1" customWidth="1"/>
    <col min="14086" max="14086" width="16.140625" style="1" customWidth="1"/>
    <col min="14087" max="14087" width="16.42578125" style="1" customWidth="1"/>
    <col min="14088" max="14088" width="12.140625" style="1" customWidth="1"/>
    <col min="14089" max="14089" width="13.140625" style="1" customWidth="1"/>
    <col min="14090" max="14090" width="13.7109375" style="1" customWidth="1"/>
    <col min="14091" max="14091" width="18.28515625" style="1" customWidth="1"/>
    <col min="14092" max="14336" width="9.140625" style="1"/>
    <col min="14337" max="14337" width="22.85546875" style="1" customWidth="1"/>
    <col min="14338" max="14338" width="19.140625" style="1" customWidth="1"/>
    <col min="14339" max="14339" width="20" style="1" customWidth="1"/>
    <col min="14340" max="14340" width="18" style="1" customWidth="1"/>
    <col min="14341" max="14341" width="19.7109375" style="1" customWidth="1"/>
    <col min="14342" max="14342" width="16.140625" style="1" customWidth="1"/>
    <col min="14343" max="14343" width="16.42578125" style="1" customWidth="1"/>
    <col min="14344" max="14344" width="12.140625" style="1" customWidth="1"/>
    <col min="14345" max="14345" width="13.140625" style="1" customWidth="1"/>
    <col min="14346" max="14346" width="13.7109375" style="1" customWidth="1"/>
    <col min="14347" max="14347" width="18.28515625" style="1" customWidth="1"/>
    <col min="14348" max="14592" width="9.140625" style="1"/>
    <col min="14593" max="14593" width="22.85546875" style="1" customWidth="1"/>
    <col min="14594" max="14594" width="19.140625" style="1" customWidth="1"/>
    <col min="14595" max="14595" width="20" style="1" customWidth="1"/>
    <col min="14596" max="14596" width="18" style="1" customWidth="1"/>
    <col min="14597" max="14597" width="19.7109375" style="1" customWidth="1"/>
    <col min="14598" max="14598" width="16.140625" style="1" customWidth="1"/>
    <col min="14599" max="14599" width="16.42578125" style="1" customWidth="1"/>
    <col min="14600" max="14600" width="12.140625" style="1" customWidth="1"/>
    <col min="14601" max="14601" width="13.140625" style="1" customWidth="1"/>
    <col min="14602" max="14602" width="13.7109375" style="1" customWidth="1"/>
    <col min="14603" max="14603" width="18.28515625" style="1" customWidth="1"/>
    <col min="14604" max="14848" width="9.140625" style="1"/>
    <col min="14849" max="14849" width="22.85546875" style="1" customWidth="1"/>
    <col min="14850" max="14850" width="19.140625" style="1" customWidth="1"/>
    <col min="14851" max="14851" width="20" style="1" customWidth="1"/>
    <col min="14852" max="14852" width="18" style="1" customWidth="1"/>
    <col min="14853" max="14853" width="19.7109375" style="1" customWidth="1"/>
    <col min="14854" max="14854" width="16.140625" style="1" customWidth="1"/>
    <col min="14855" max="14855" width="16.42578125" style="1" customWidth="1"/>
    <col min="14856" max="14856" width="12.140625" style="1" customWidth="1"/>
    <col min="14857" max="14857" width="13.140625" style="1" customWidth="1"/>
    <col min="14858" max="14858" width="13.7109375" style="1" customWidth="1"/>
    <col min="14859" max="14859" width="18.28515625" style="1" customWidth="1"/>
    <col min="14860" max="15104" width="9.140625" style="1"/>
    <col min="15105" max="15105" width="22.85546875" style="1" customWidth="1"/>
    <col min="15106" max="15106" width="19.140625" style="1" customWidth="1"/>
    <col min="15107" max="15107" width="20" style="1" customWidth="1"/>
    <col min="15108" max="15108" width="18" style="1" customWidth="1"/>
    <col min="15109" max="15109" width="19.7109375" style="1" customWidth="1"/>
    <col min="15110" max="15110" width="16.140625" style="1" customWidth="1"/>
    <col min="15111" max="15111" width="16.42578125" style="1" customWidth="1"/>
    <col min="15112" max="15112" width="12.140625" style="1" customWidth="1"/>
    <col min="15113" max="15113" width="13.140625" style="1" customWidth="1"/>
    <col min="15114" max="15114" width="13.7109375" style="1" customWidth="1"/>
    <col min="15115" max="15115" width="18.28515625" style="1" customWidth="1"/>
    <col min="15116" max="15360" width="9.140625" style="1"/>
    <col min="15361" max="15361" width="22.85546875" style="1" customWidth="1"/>
    <col min="15362" max="15362" width="19.140625" style="1" customWidth="1"/>
    <col min="15363" max="15363" width="20" style="1" customWidth="1"/>
    <col min="15364" max="15364" width="18" style="1" customWidth="1"/>
    <col min="15365" max="15365" width="19.7109375" style="1" customWidth="1"/>
    <col min="15366" max="15366" width="16.140625" style="1" customWidth="1"/>
    <col min="15367" max="15367" width="16.42578125" style="1" customWidth="1"/>
    <col min="15368" max="15368" width="12.140625" style="1" customWidth="1"/>
    <col min="15369" max="15369" width="13.140625" style="1" customWidth="1"/>
    <col min="15370" max="15370" width="13.7109375" style="1" customWidth="1"/>
    <col min="15371" max="15371" width="18.28515625" style="1" customWidth="1"/>
    <col min="15372" max="15616" width="9.140625" style="1"/>
    <col min="15617" max="15617" width="22.85546875" style="1" customWidth="1"/>
    <col min="15618" max="15618" width="19.140625" style="1" customWidth="1"/>
    <col min="15619" max="15619" width="20" style="1" customWidth="1"/>
    <col min="15620" max="15620" width="18" style="1" customWidth="1"/>
    <col min="15621" max="15621" width="19.7109375" style="1" customWidth="1"/>
    <col min="15622" max="15622" width="16.140625" style="1" customWidth="1"/>
    <col min="15623" max="15623" width="16.42578125" style="1" customWidth="1"/>
    <col min="15624" max="15624" width="12.140625" style="1" customWidth="1"/>
    <col min="15625" max="15625" width="13.140625" style="1" customWidth="1"/>
    <col min="15626" max="15626" width="13.7109375" style="1" customWidth="1"/>
    <col min="15627" max="15627" width="18.28515625" style="1" customWidth="1"/>
    <col min="15628" max="15872" width="9.140625" style="1"/>
    <col min="15873" max="15873" width="22.85546875" style="1" customWidth="1"/>
    <col min="15874" max="15874" width="19.140625" style="1" customWidth="1"/>
    <col min="15875" max="15875" width="20" style="1" customWidth="1"/>
    <col min="15876" max="15876" width="18" style="1" customWidth="1"/>
    <col min="15877" max="15877" width="19.7109375" style="1" customWidth="1"/>
    <col min="15878" max="15878" width="16.140625" style="1" customWidth="1"/>
    <col min="15879" max="15879" width="16.42578125" style="1" customWidth="1"/>
    <col min="15880" max="15880" width="12.140625" style="1" customWidth="1"/>
    <col min="15881" max="15881" width="13.140625" style="1" customWidth="1"/>
    <col min="15882" max="15882" width="13.7109375" style="1" customWidth="1"/>
    <col min="15883" max="15883" width="18.28515625" style="1" customWidth="1"/>
    <col min="15884" max="16128" width="9.140625" style="1"/>
    <col min="16129" max="16129" width="22.85546875" style="1" customWidth="1"/>
    <col min="16130" max="16130" width="19.140625" style="1" customWidth="1"/>
    <col min="16131" max="16131" width="20" style="1" customWidth="1"/>
    <col min="16132" max="16132" width="18" style="1" customWidth="1"/>
    <col min="16133" max="16133" width="19.7109375" style="1" customWidth="1"/>
    <col min="16134" max="16134" width="16.140625" style="1" customWidth="1"/>
    <col min="16135" max="16135" width="16.42578125" style="1" customWidth="1"/>
    <col min="16136" max="16136" width="12.140625" style="1" customWidth="1"/>
    <col min="16137" max="16137" width="13.140625" style="1" customWidth="1"/>
    <col min="16138" max="16138" width="13.7109375" style="1" customWidth="1"/>
    <col min="16139" max="16139" width="18.28515625" style="1" customWidth="1"/>
    <col min="16140" max="16384" width="9.140625" style="1"/>
  </cols>
  <sheetData>
    <row r="2" spans="1:9" s="332" customFormat="1" x14ac:dyDescent="0.2">
      <c r="A2" s="334"/>
      <c r="B2" s="333"/>
      <c r="C2" s="333"/>
      <c r="D2" s="387"/>
      <c r="E2" s="387"/>
    </row>
    <row r="3" spans="1:9" ht="15" customHeight="1" x14ac:dyDescent="0.25">
      <c r="A3" s="388" t="s">
        <v>387</v>
      </c>
      <c r="B3" s="388"/>
      <c r="C3" s="388"/>
      <c r="D3" s="388"/>
      <c r="E3" s="388"/>
      <c r="F3" s="388"/>
      <c r="G3" s="388"/>
      <c r="H3" s="388"/>
      <c r="I3" s="388"/>
    </row>
    <row r="4" spans="1:9" ht="13.5" thickBot="1" x14ac:dyDescent="0.25">
      <c r="A4" s="389"/>
      <c r="B4" s="390"/>
      <c r="C4" s="390"/>
      <c r="D4" s="390"/>
      <c r="E4" s="390"/>
      <c r="F4" s="390"/>
      <c r="G4" s="390"/>
      <c r="H4" s="389"/>
      <c r="I4" s="389"/>
    </row>
    <row r="5" spans="1:9" ht="15" customHeight="1" thickBot="1" x14ac:dyDescent="0.25">
      <c r="A5" s="331"/>
      <c r="B5" s="391" t="s">
        <v>386</v>
      </c>
      <c r="C5" s="392"/>
      <c r="D5" s="392"/>
      <c r="E5" s="392"/>
      <c r="F5" s="392"/>
      <c r="G5" s="393"/>
      <c r="H5" s="330"/>
      <c r="I5" s="330"/>
    </row>
    <row r="6" spans="1:9" x14ac:dyDescent="0.25">
      <c r="A6" s="394" t="s">
        <v>385</v>
      </c>
      <c r="B6" s="396" t="s">
        <v>336</v>
      </c>
      <c r="C6" s="398" t="s">
        <v>384</v>
      </c>
      <c r="D6" s="396" t="s">
        <v>335</v>
      </c>
      <c r="E6" s="412" t="s">
        <v>334</v>
      </c>
      <c r="F6" s="414" t="s">
        <v>333</v>
      </c>
      <c r="G6" s="414" t="s">
        <v>332</v>
      </c>
      <c r="H6" s="414" t="s">
        <v>383</v>
      </c>
      <c r="I6" s="426" t="s">
        <v>382</v>
      </c>
    </row>
    <row r="7" spans="1:9" ht="81.75" customHeight="1" x14ac:dyDescent="0.25">
      <c r="A7" s="395"/>
      <c r="B7" s="397"/>
      <c r="C7" s="399"/>
      <c r="D7" s="397"/>
      <c r="E7" s="413"/>
      <c r="F7" s="415"/>
      <c r="G7" s="415"/>
      <c r="H7" s="415"/>
      <c r="I7" s="427"/>
    </row>
    <row r="8" spans="1:9" s="5" customFormat="1" ht="12.75" customHeight="1" x14ac:dyDescent="0.2">
      <c r="A8" s="400" t="s">
        <v>366</v>
      </c>
      <c r="B8" s="416"/>
      <c r="C8" s="416"/>
      <c r="D8" s="416"/>
      <c r="E8" s="401"/>
      <c r="F8" s="401"/>
      <c r="G8" s="401"/>
      <c r="H8" s="401"/>
      <c r="I8" s="402"/>
    </row>
    <row r="9" spans="1:9" s="5" customFormat="1" x14ac:dyDescent="0.2">
      <c r="A9" s="324" t="s">
        <v>187</v>
      </c>
      <c r="B9" s="329">
        <f>'[1]Nota II.1.1.a'!B41</f>
        <v>8194752514.6499996</v>
      </c>
      <c r="C9" s="329">
        <f>'[1]Nota II.1.1.a'!C41</f>
        <v>235388746.38999999</v>
      </c>
      <c r="D9" s="329">
        <f>'[1]Nota II.1.1.a'!D41</f>
        <v>3967558705.4899998</v>
      </c>
      <c r="E9" s="329">
        <f>'[1]Nota II.1.1.a'!E41</f>
        <v>254473259.00999999</v>
      </c>
      <c r="F9" s="329">
        <f>'[1]Nota II.1.1.a'!F41</f>
        <v>7827792.5899999999</v>
      </c>
      <c r="G9" s="329">
        <f>'[1]Nota II.1.1.a'!G41</f>
        <v>224711886.25</v>
      </c>
      <c r="H9" s="329">
        <f>'[1]Nota II.1.1.a'!H41</f>
        <v>1504087701.5</v>
      </c>
      <c r="I9" s="328">
        <f>B9+SUM(D9:H9)</f>
        <v>14153411859.49</v>
      </c>
    </row>
    <row r="10" spans="1:9" x14ac:dyDescent="0.2">
      <c r="A10" s="324" t="s">
        <v>376</v>
      </c>
      <c r="B10" s="329">
        <f t="shared" ref="B10:I10" si="0">SUM(B11:B13)</f>
        <v>479748935.17999995</v>
      </c>
      <c r="C10" s="329">
        <f t="shared" si="0"/>
        <v>3313043.75</v>
      </c>
      <c r="D10" s="329">
        <f t="shared" si="0"/>
        <v>134316528.93000001</v>
      </c>
      <c r="E10" s="329">
        <f t="shared" si="0"/>
        <v>12894412.34</v>
      </c>
      <c r="F10" s="329">
        <f t="shared" si="0"/>
        <v>922.2</v>
      </c>
      <c r="G10" s="329">
        <f t="shared" si="0"/>
        <v>19731013.399999999</v>
      </c>
      <c r="H10" s="329">
        <f t="shared" si="0"/>
        <v>384513585.49999994</v>
      </c>
      <c r="I10" s="328">
        <f t="shared" si="0"/>
        <v>1031205397.55</v>
      </c>
    </row>
    <row r="11" spans="1:9" x14ac:dyDescent="0.2">
      <c r="A11" s="327" t="s">
        <v>378</v>
      </c>
      <c r="B11" s="326">
        <f>'[1]Nota II.1.1.a'!B43</f>
        <v>214326025.69999999</v>
      </c>
      <c r="C11" s="326">
        <f>'[1]Nota II.1.1.a'!C43</f>
        <v>106691.27</v>
      </c>
      <c r="D11" s="326">
        <f>'[1]Nota II.1.1.a'!D43</f>
        <v>19406775.210000001</v>
      </c>
      <c r="E11" s="326">
        <f>'[1]Nota II.1.1.a'!E43</f>
        <v>522046.82</v>
      </c>
      <c r="F11" s="326">
        <f>'[1]Nota II.1.1.a'!F43</f>
        <v>922.2</v>
      </c>
      <c r="G11" s="326">
        <f>'[1]Nota II.1.1.a'!G43</f>
        <v>9641848.7300000004</v>
      </c>
      <c r="H11" s="326">
        <f>'[1]Nota II.1.1.a'!H43</f>
        <v>243611708.41999999</v>
      </c>
      <c r="I11" s="325">
        <f>B11+SUM(D11:H11)</f>
        <v>487509327.07999998</v>
      </c>
    </row>
    <row r="12" spans="1:9" x14ac:dyDescent="0.2">
      <c r="A12" s="327" t="s">
        <v>103</v>
      </c>
      <c r="B12" s="326">
        <f>'[1]Nota II.1.1.a'!B44</f>
        <v>268433285.71000001</v>
      </c>
      <c r="C12" s="326">
        <f>'[1]Nota II.1.1.a'!C44</f>
        <v>3206352.48</v>
      </c>
      <c r="D12" s="326">
        <f>'[1]Nota II.1.1.a'!D44</f>
        <v>50703086.219999999</v>
      </c>
      <c r="E12" s="326">
        <f>'[1]Nota II.1.1.a'!E44</f>
        <v>2454273.6</v>
      </c>
      <c r="F12" s="326">
        <f>'[1]Nota II.1.1.a'!F44</f>
        <v>0</v>
      </c>
      <c r="G12" s="326">
        <f>'[1]Nota II.1.1.a'!G44</f>
        <v>7375025.0599999996</v>
      </c>
      <c r="H12" s="326">
        <f>'[1]Nota II.1.1.a'!H44</f>
        <v>214730399.88</v>
      </c>
      <c r="I12" s="325">
        <f>B12+SUM(D12:H12)</f>
        <v>543696070.47000003</v>
      </c>
    </row>
    <row r="13" spans="1:9" x14ac:dyDescent="0.2">
      <c r="A13" s="327" t="s">
        <v>381</v>
      </c>
      <c r="B13" s="326">
        <f>'[1]Nota II.1.1.a'!B45</f>
        <v>-3010376.23</v>
      </c>
      <c r="C13" s="326">
        <f>'[1]Nota II.1.1.a'!C45</f>
        <v>0</v>
      </c>
      <c r="D13" s="326">
        <f>'[1]Nota II.1.1.a'!D45</f>
        <v>64206667.5</v>
      </c>
      <c r="E13" s="326">
        <f>'[1]Nota II.1.1.a'!E45</f>
        <v>9918091.9199999999</v>
      </c>
      <c r="F13" s="326">
        <f>'[1]Nota II.1.1.a'!F45</f>
        <v>0</v>
      </c>
      <c r="G13" s="326">
        <f>'[1]Nota II.1.1.a'!G45</f>
        <v>2714139.61</v>
      </c>
      <c r="H13" s="326">
        <f>'[1]Nota II.1.1.a'!H45</f>
        <v>-73828522.799999997</v>
      </c>
      <c r="I13" s="325">
        <f>B13+SUM(D13:H13)</f>
        <v>4.1909515857696533E-9</v>
      </c>
    </row>
    <row r="14" spans="1:9" x14ac:dyDescent="0.2">
      <c r="A14" s="324" t="s">
        <v>374</v>
      </c>
      <c r="B14" s="329">
        <f t="shared" ref="B14:I14" si="1">SUM(B15:B16)</f>
        <v>171892553.56</v>
      </c>
      <c r="C14" s="329">
        <f t="shared" si="1"/>
        <v>38969504.799999997</v>
      </c>
      <c r="D14" s="329">
        <f t="shared" si="1"/>
        <v>28611383.880000003</v>
      </c>
      <c r="E14" s="329">
        <f t="shared" si="1"/>
        <v>9878672.0700000003</v>
      </c>
      <c r="F14" s="329">
        <f t="shared" si="1"/>
        <v>1379972.98</v>
      </c>
      <c r="G14" s="329">
        <f t="shared" si="1"/>
        <v>7771146.3499999996</v>
      </c>
      <c r="H14" s="329">
        <f t="shared" si="1"/>
        <v>409926235.26999998</v>
      </c>
      <c r="I14" s="328">
        <f t="shared" si="1"/>
        <v>629459964.1099999</v>
      </c>
    </row>
    <row r="15" spans="1:9" x14ac:dyDescent="0.2">
      <c r="A15" s="327" t="s">
        <v>373</v>
      </c>
      <c r="B15" s="326">
        <f>'[1]Nota II.1.1.a'!B47</f>
        <v>10474778.18</v>
      </c>
      <c r="C15" s="326">
        <f>'[1]Nota II.1.1.a'!C47</f>
        <v>265325.25</v>
      </c>
      <c r="D15" s="326">
        <f>'[1]Nota II.1.1.a'!D47</f>
        <v>8881554.7799999993</v>
      </c>
      <c r="E15" s="326">
        <f>'[1]Nota II.1.1.a'!E47</f>
        <v>3864868.35</v>
      </c>
      <c r="F15" s="326">
        <f>'[1]Nota II.1.1.a'!F47</f>
        <v>1120040.6200000001</v>
      </c>
      <c r="G15" s="326">
        <f>'[1]Nota II.1.1.a'!G47</f>
        <v>5585729.8499999996</v>
      </c>
      <c r="H15" s="326">
        <f>'[1]Nota II.1.1.a'!H47</f>
        <v>0</v>
      </c>
      <c r="I15" s="325">
        <f>B15+SUM(D15:H15)</f>
        <v>29926971.780000001</v>
      </c>
    </row>
    <row r="16" spans="1:9" x14ac:dyDescent="0.2">
      <c r="A16" s="327" t="s">
        <v>103</v>
      </c>
      <c r="B16" s="326">
        <f>'[1]Nota II.1.1.a'!B48</f>
        <v>161417775.38</v>
      </c>
      <c r="C16" s="326">
        <f>'[1]Nota II.1.1.a'!C48</f>
        <v>38704179.549999997</v>
      </c>
      <c r="D16" s="326">
        <f>'[1]Nota II.1.1.a'!D48</f>
        <v>19729829.100000001</v>
      </c>
      <c r="E16" s="326">
        <f>'[1]Nota II.1.1.a'!E48</f>
        <v>6013803.7199999997</v>
      </c>
      <c r="F16" s="326">
        <f>'[1]Nota II.1.1.a'!F48</f>
        <v>259932.36</v>
      </c>
      <c r="G16" s="326">
        <f>'[1]Nota II.1.1.a'!G48</f>
        <v>2185416.5</v>
      </c>
      <c r="H16" s="326">
        <f>'[1]Nota II.1.1.a'!H48</f>
        <v>409926235.26999998</v>
      </c>
      <c r="I16" s="325">
        <f>B16+SUM(D16:H16)</f>
        <v>599532992.32999992</v>
      </c>
    </row>
    <row r="17" spans="1:9" x14ac:dyDescent="0.2">
      <c r="A17" s="324" t="s">
        <v>221</v>
      </c>
      <c r="B17" s="329">
        <f t="shared" ref="B17:I17" si="2">B9+B10-B14</f>
        <v>8502608896.2699995</v>
      </c>
      <c r="C17" s="329">
        <f t="shared" si="2"/>
        <v>199732285.33999997</v>
      </c>
      <c r="D17" s="329">
        <f t="shared" si="2"/>
        <v>4073263850.5399995</v>
      </c>
      <c r="E17" s="329">
        <f t="shared" si="2"/>
        <v>257488999.28</v>
      </c>
      <c r="F17" s="329">
        <f t="shared" si="2"/>
        <v>6448741.8100000005</v>
      </c>
      <c r="G17" s="329">
        <f t="shared" si="2"/>
        <v>236671753.30000001</v>
      </c>
      <c r="H17" s="329">
        <f t="shared" si="2"/>
        <v>1478675051.73</v>
      </c>
      <c r="I17" s="328">
        <f t="shared" si="2"/>
        <v>14555157292.929998</v>
      </c>
    </row>
    <row r="18" spans="1:9" x14ac:dyDescent="0.2">
      <c r="A18" s="400" t="s">
        <v>377</v>
      </c>
      <c r="B18" s="401"/>
      <c r="C18" s="401"/>
      <c r="D18" s="401"/>
      <c r="E18" s="401"/>
      <c r="F18" s="401"/>
      <c r="G18" s="401"/>
      <c r="H18" s="401"/>
      <c r="I18" s="402"/>
    </row>
    <row r="19" spans="1:9" x14ac:dyDescent="0.2">
      <c r="A19" s="324" t="s">
        <v>187</v>
      </c>
      <c r="B19" s="329">
        <f>'[1]Nota II.1.1.a'!B51</f>
        <v>50242766.460000001</v>
      </c>
      <c r="C19" s="329">
        <f>'[1]Nota II.1.1.a'!C51</f>
        <v>0</v>
      </c>
      <c r="D19" s="329">
        <f>'[1]Nota II.1.1.a'!D51</f>
        <v>1694749272.74</v>
      </c>
      <c r="E19" s="329">
        <f>'[1]Nota II.1.1.a'!E51</f>
        <v>206888808.5</v>
      </c>
      <c r="F19" s="329">
        <f>'[1]Nota II.1.1.a'!F51</f>
        <v>6849176.1900000004</v>
      </c>
      <c r="G19" s="329">
        <f>'[1]Nota II.1.1.a'!G51</f>
        <v>186590447.43000001</v>
      </c>
      <c r="H19" s="329">
        <f>'[1]Nota II.1.1.a'!H51</f>
        <v>0</v>
      </c>
      <c r="I19" s="328">
        <f>B19+SUM(D19:H19)</f>
        <v>2145320471.3200002</v>
      </c>
    </row>
    <row r="20" spans="1:9" x14ac:dyDescent="0.2">
      <c r="A20" s="324" t="s">
        <v>376</v>
      </c>
      <c r="B20" s="329">
        <f t="shared" ref="B20:I20" si="3">SUM(B21:B23)</f>
        <v>2352268.75</v>
      </c>
      <c r="C20" s="329">
        <f t="shared" si="3"/>
        <v>0</v>
      </c>
      <c r="D20" s="329">
        <f t="shared" si="3"/>
        <v>141621801.68000001</v>
      </c>
      <c r="E20" s="329">
        <f t="shared" si="3"/>
        <v>16875399.34</v>
      </c>
      <c r="F20" s="329">
        <f t="shared" si="3"/>
        <v>287078.59999999998</v>
      </c>
      <c r="G20" s="329">
        <f t="shared" si="3"/>
        <v>16210672.109999999</v>
      </c>
      <c r="H20" s="329">
        <f t="shared" si="3"/>
        <v>0</v>
      </c>
      <c r="I20" s="328">
        <f t="shared" si="3"/>
        <v>177347220.47999999</v>
      </c>
    </row>
    <row r="21" spans="1:9" x14ac:dyDescent="0.2">
      <c r="A21" s="327" t="s">
        <v>375</v>
      </c>
      <c r="B21" s="326">
        <f>'[1]Nota II.1.1.a'!B53</f>
        <v>6613667.0999999996</v>
      </c>
      <c r="C21" s="326">
        <f>'[1]Nota II.1.1.a'!C53</f>
        <v>0</v>
      </c>
      <c r="D21" s="326">
        <f>'[1]Nota II.1.1.a'!D53</f>
        <v>128944999.70999999</v>
      </c>
      <c r="E21" s="326">
        <f>'[1]Nota II.1.1.a'!E53</f>
        <v>16103543.869999999</v>
      </c>
      <c r="F21" s="326">
        <f>'[1]Nota II.1.1.a'!F53</f>
        <v>287078.59999999998</v>
      </c>
      <c r="G21" s="326">
        <f>'[1]Nota II.1.1.a'!G53</f>
        <v>6162116.46</v>
      </c>
      <c r="H21" s="326">
        <f>'[1]Nota II.1.1.a'!H53</f>
        <v>0</v>
      </c>
      <c r="I21" s="325">
        <f>B21+SUM(D21:H21)</f>
        <v>158111405.73999998</v>
      </c>
    </row>
    <row r="22" spans="1:9" x14ac:dyDescent="0.2">
      <c r="A22" s="327" t="s">
        <v>103</v>
      </c>
      <c r="B22" s="326">
        <f>'[1]Nota II.1.1.a'!B54</f>
        <v>71061.36</v>
      </c>
      <c r="C22" s="326">
        <f>'[1]Nota II.1.1.a'!C54</f>
        <v>0</v>
      </c>
      <c r="D22" s="326">
        <f>'[1]Nota II.1.1.a'!D54</f>
        <v>8344342.2599999998</v>
      </c>
      <c r="E22" s="326">
        <f>'[1]Nota II.1.1.a'!E54</f>
        <v>771855.47</v>
      </c>
      <c r="F22" s="326">
        <f>'[1]Nota II.1.1.a'!F54</f>
        <v>0</v>
      </c>
      <c r="G22" s="326">
        <f>'[1]Nota II.1.1.a'!G54</f>
        <v>10048555.65</v>
      </c>
      <c r="H22" s="326">
        <f>'[1]Nota II.1.1.a'!H54</f>
        <v>0</v>
      </c>
      <c r="I22" s="325">
        <f>B22+SUM(D22:H22)</f>
        <v>19235814.740000002</v>
      </c>
    </row>
    <row r="23" spans="1:9" x14ac:dyDescent="0.2">
      <c r="A23" s="327" t="s">
        <v>381</v>
      </c>
      <c r="B23" s="326">
        <f>'[1]Nota II.1.1.a'!B55</f>
        <v>-4332459.71</v>
      </c>
      <c r="C23" s="326">
        <f>'[1]Nota II.1.1.a'!C55</f>
        <v>0</v>
      </c>
      <c r="D23" s="326">
        <f>'[1]Nota II.1.1.a'!D55</f>
        <v>4332459.71</v>
      </c>
      <c r="E23" s="326">
        <f>'[1]Nota II.1.1.a'!E55</f>
        <v>0</v>
      </c>
      <c r="F23" s="326">
        <f>'[1]Nota II.1.1.a'!F55</f>
        <v>0</v>
      </c>
      <c r="G23" s="326">
        <f>'[1]Nota II.1.1.a'!G55</f>
        <v>0</v>
      </c>
      <c r="H23" s="326">
        <f>'[1]Nota II.1.1.a'!H55</f>
        <v>0</v>
      </c>
      <c r="I23" s="325">
        <f>B23+SUM(D23:H23)</f>
        <v>0</v>
      </c>
    </row>
    <row r="24" spans="1:9" x14ac:dyDescent="0.2">
      <c r="A24" s="324" t="s">
        <v>374</v>
      </c>
      <c r="B24" s="329">
        <f t="shared" ref="B24:I24" si="4">SUM(B25:B26)</f>
        <v>2811288.28</v>
      </c>
      <c r="C24" s="329">
        <f t="shared" si="4"/>
        <v>0</v>
      </c>
      <c r="D24" s="329">
        <f t="shared" si="4"/>
        <v>9883382.9900000002</v>
      </c>
      <c r="E24" s="329">
        <f t="shared" si="4"/>
        <v>9677044.4900000002</v>
      </c>
      <c r="F24" s="329">
        <f t="shared" si="4"/>
        <v>1379148.63</v>
      </c>
      <c r="G24" s="329">
        <f t="shared" si="4"/>
        <v>7485200.5299999993</v>
      </c>
      <c r="H24" s="329">
        <f t="shared" si="4"/>
        <v>0</v>
      </c>
      <c r="I24" s="328">
        <f t="shared" si="4"/>
        <v>31236064.919999998</v>
      </c>
    </row>
    <row r="25" spans="1:9" x14ac:dyDescent="0.2">
      <c r="A25" s="327" t="s">
        <v>373</v>
      </c>
      <c r="B25" s="326">
        <f>'[1]Nota II.1.1.a'!B57</f>
        <v>1581775.63</v>
      </c>
      <c r="C25" s="326">
        <f>'[1]Nota II.1.1.a'!C57</f>
        <v>0</v>
      </c>
      <c r="D25" s="326">
        <f>'[1]Nota II.1.1.a'!D57</f>
        <v>3022867.24</v>
      </c>
      <c r="E25" s="326">
        <f>'[1]Nota II.1.1.a'!E57</f>
        <v>9360983.8599999994</v>
      </c>
      <c r="F25" s="326">
        <f>'[1]Nota II.1.1.a'!F57</f>
        <v>1119089.46</v>
      </c>
      <c r="G25" s="326">
        <f>'[1]Nota II.1.1.a'!G57</f>
        <v>5349512.18</v>
      </c>
      <c r="H25" s="326">
        <f>'[1]Nota II.1.1.a'!H57</f>
        <v>0</v>
      </c>
      <c r="I25" s="325">
        <f>B25+SUM(D25:H25)</f>
        <v>20434228.369999997</v>
      </c>
    </row>
    <row r="26" spans="1:9" x14ac:dyDescent="0.2">
      <c r="A26" s="327" t="s">
        <v>103</v>
      </c>
      <c r="B26" s="326">
        <f>'[1]Nota II.1.1.a'!B58</f>
        <v>1229512.6499999999</v>
      </c>
      <c r="C26" s="326">
        <f>'[1]Nota II.1.1.a'!C58</f>
        <v>0</v>
      </c>
      <c r="D26" s="326">
        <f>'[1]Nota II.1.1.a'!D58</f>
        <v>6860515.75</v>
      </c>
      <c r="E26" s="326">
        <f>'[1]Nota II.1.1.a'!E58</f>
        <v>316060.63</v>
      </c>
      <c r="F26" s="326">
        <f>'[1]Nota II.1.1.a'!F58</f>
        <v>260059.17</v>
      </c>
      <c r="G26" s="326">
        <f>'[1]Nota II.1.1.a'!G58</f>
        <v>2135688.35</v>
      </c>
      <c r="H26" s="326">
        <f>'[1]Nota II.1.1.a'!H58</f>
        <v>0</v>
      </c>
      <c r="I26" s="325">
        <f>B26+SUM(D26:H26)</f>
        <v>10801836.550000001</v>
      </c>
    </row>
    <row r="27" spans="1:9" x14ac:dyDescent="0.2">
      <c r="A27" s="324" t="s">
        <v>221</v>
      </c>
      <c r="B27" s="329">
        <f t="shared" ref="B27:I27" si="5">B19+B20-B24</f>
        <v>49783746.93</v>
      </c>
      <c r="C27" s="329">
        <f t="shared" si="5"/>
        <v>0</v>
      </c>
      <c r="D27" s="329">
        <f t="shared" si="5"/>
        <v>1826487691.4300001</v>
      </c>
      <c r="E27" s="329">
        <f t="shared" si="5"/>
        <v>214087163.34999999</v>
      </c>
      <c r="F27" s="329">
        <f t="shared" si="5"/>
        <v>5757106.1600000001</v>
      </c>
      <c r="G27" s="329">
        <f t="shared" si="5"/>
        <v>195315919.01000002</v>
      </c>
      <c r="H27" s="329">
        <f t="shared" si="5"/>
        <v>0</v>
      </c>
      <c r="I27" s="328">
        <f t="shared" si="5"/>
        <v>2291431626.8800001</v>
      </c>
    </row>
    <row r="28" spans="1:9" x14ac:dyDescent="0.2">
      <c r="A28" s="400" t="s">
        <v>372</v>
      </c>
      <c r="B28" s="401"/>
      <c r="C28" s="401"/>
      <c r="D28" s="401"/>
      <c r="E28" s="401"/>
      <c r="F28" s="401"/>
      <c r="G28" s="401"/>
      <c r="H28" s="401"/>
      <c r="I28" s="402"/>
    </row>
    <row r="29" spans="1:9" x14ac:dyDescent="0.2">
      <c r="A29" s="324" t="s">
        <v>187</v>
      </c>
      <c r="B29" s="329">
        <f>'[1]Nota II.1.1.a'!B61</f>
        <v>41496707.57</v>
      </c>
      <c r="C29" s="329">
        <f>'[1]Nota II.1.1.a'!C61</f>
        <v>41496707.57</v>
      </c>
      <c r="D29" s="329">
        <f>'[1]Nota II.1.1.a'!D61</f>
        <v>0</v>
      </c>
      <c r="E29" s="329">
        <f>'[1]Nota II.1.1.a'!E61</f>
        <v>0</v>
      </c>
      <c r="F29" s="329">
        <f>'[1]Nota II.1.1.a'!F61</f>
        <v>0</v>
      </c>
      <c r="G29" s="329">
        <f>'[1]Nota II.1.1.a'!G61</f>
        <v>0</v>
      </c>
      <c r="H29" s="329">
        <f>'[1]Nota II.1.1.a'!H61</f>
        <v>3933997.74</v>
      </c>
      <c r="I29" s="328">
        <f>B29+SUM(D29:H29)</f>
        <v>45430705.310000002</v>
      </c>
    </row>
    <row r="30" spans="1:9" x14ac:dyDescent="0.2">
      <c r="A30" s="327" t="s">
        <v>193</v>
      </c>
      <c r="B30" s="326">
        <f>'[1]Nota II.1.1.a'!B62</f>
        <v>183424.07</v>
      </c>
      <c r="C30" s="326">
        <f>'[1]Nota II.1.1.a'!C62</f>
        <v>183424.07</v>
      </c>
      <c r="D30" s="326">
        <f>'[1]Nota II.1.1.a'!D62</f>
        <v>0</v>
      </c>
      <c r="E30" s="326">
        <f>'[1]Nota II.1.1.a'!E62</f>
        <v>0</v>
      </c>
      <c r="F30" s="326">
        <f>'[1]Nota II.1.1.a'!F62</f>
        <v>0</v>
      </c>
      <c r="G30" s="326">
        <f>'[1]Nota II.1.1.a'!G62</f>
        <v>0</v>
      </c>
      <c r="H30" s="326">
        <f>'[1]Nota II.1.1.a'!H62</f>
        <v>826885.26</v>
      </c>
      <c r="I30" s="325">
        <f>B30+SUM(D30:H30)</f>
        <v>1010309.3300000001</v>
      </c>
    </row>
    <row r="31" spans="1:9" x14ac:dyDescent="0.2">
      <c r="A31" s="327" t="s">
        <v>192</v>
      </c>
      <c r="B31" s="326">
        <f>'[1]Nota II.1.1.a'!B63</f>
        <v>18915978.649999999</v>
      </c>
      <c r="C31" s="326">
        <f>'[1]Nota II.1.1.a'!C63</f>
        <v>18915978.649999999</v>
      </c>
      <c r="D31" s="326">
        <f>'[1]Nota II.1.1.a'!D63</f>
        <v>0</v>
      </c>
      <c r="E31" s="326">
        <f>'[1]Nota II.1.1.a'!E63</f>
        <v>0</v>
      </c>
      <c r="F31" s="326">
        <f>'[1]Nota II.1.1.a'!F63</f>
        <v>0</v>
      </c>
      <c r="G31" s="326">
        <f>'[1]Nota II.1.1.a'!G63</f>
        <v>0</v>
      </c>
      <c r="H31" s="326">
        <f>'[1]Nota II.1.1.a'!H63</f>
        <v>271752.75</v>
      </c>
      <c r="I31" s="325">
        <f>B31+SUM(D31:H31)</f>
        <v>19187731.399999999</v>
      </c>
    </row>
    <row r="32" spans="1:9" x14ac:dyDescent="0.2">
      <c r="A32" s="324" t="s">
        <v>221</v>
      </c>
      <c r="B32" s="323">
        <f t="shared" ref="B32:I32" si="6">B29+B30-B31</f>
        <v>22764152.990000002</v>
      </c>
      <c r="C32" s="323">
        <f t="shared" si="6"/>
        <v>22764152.990000002</v>
      </c>
      <c r="D32" s="323">
        <f t="shared" si="6"/>
        <v>0</v>
      </c>
      <c r="E32" s="323">
        <f t="shared" si="6"/>
        <v>0</v>
      </c>
      <c r="F32" s="323">
        <f t="shared" si="6"/>
        <v>0</v>
      </c>
      <c r="G32" s="323">
        <f t="shared" si="6"/>
        <v>0</v>
      </c>
      <c r="H32" s="323">
        <f t="shared" si="6"/>
        <v>4489130.25</v>
      </c>
      <c r="I32" s="314">
        <f t="shared" si="6"/>
        <v>27253283.240000002</v>
      </c>
    </row>
    <row r="33" spans="1:9" x14ac:dyDescent="0.2">
      <c r="A33" s="400" t="s">
        <v>357</v>
      </c>
      <c r="B33" s="416"/>
      <c r="C33" s="416"/>
      <c r="D33" s="416"/>
      <c r="E33" s="416"/>
      <c r="F33" s="416"/>
      <c r="G33" s="416"/>
      <c r="H33" s="416"/>
      <c r="I33" s="402"/>
    </row>
    <row r="34" spans="1:9" x14ac:dyDescent="0.2">
      <c r="A34" s="285" t="s">
        <v>187</v>
      </c>
      <c r="B34" s="322">
        <f t="shared" ref="B34:I34" si="7">B9-B19-B29</f>
        <v>8103013040.6199999</v>
      </c>
      <c r="C34" s="322">
        <f t="shared" si="7"/>
        <v>193892038.81999999</v>
      </c>
      <c r="D34" s="322">
        <f t="shared" si="7"/>
        <v>2272809432.75</v>
      </c>
      <c r="E34" s="322">
        <f t="shared" si="7"/>
        <v>47584450.50999999</v>
      </c>
      <c r="F34" s="322">
        <f t="shared" si="7"/>
        <v>978616.39999999944</v>
      </c>
      <c r="G34" s="322">
        <f t="shared" si="7"/>
        <v>38121438.819999993</v>
      </c>
      <c r="H34" s="322">
        <f t="shared" si="7"/>
        <v>1500153703.76</v>
      </c>
      <c r="I34" s="321">
        <f t="shared" si="7"/>
        <v>11962660682.860001</v>
      </c>
    </row>
    <row r="35" spans="1:9" ht="13.5" thickBot="1" x14ac:dyDescent="0.25">
      <c r="A35" s="282" t="s">
        <v>356</v>
      </c>
      <c r="B35" s="320">
        <f t="shared" ref="B35:I35" si="8">B17-B27-B32</f>
        <v>8430060996.3499994</v>
      </c>
      <c r="C35" s="320">
        <f t="shared" si="8"/>
        <v>176968132.34999996</v>
      </c>
      <c r="D35" s="320">
        <f t="shared" si="8"/>
        <v>2246776159.1099997</v>
      </c>
      <c r="E35" s="320">
        <f t="shared" si="8"/>
        <v>43401835.930000007</v>
      </c>
      <c r="F35" s="320">
        <f t="shared" si="8"/>
        <v>691635.65000000037</v>
      </c>
      <c r="G35" s="320">
        <f t="shared" si="8"/>
        <v>41355834.289999992</v>
      </c>
      <c r="H35" s="320">
        <f t="shared" si="8"/>
        <v>1474185921.48</v>
      </c>
      <c r="I35" s="319">
        <f t="shared" si="8"/>
        <v>12236472382.809999</v>
      </c>
    </row>
    <row r="36" spans="1:9" x14ac:dyDescent="0.2">
      <c r="A36" s="74"/>
      <c r="B36" s="318"/>
      <c r="C36" s="318"/>
      <c r="D36" s="318"/>
      <c r="E36" s="318"/>
      <c r="F36" s="318"/>
      <c r="G36" s="318"/>
      <c r="H36" s="318"/>
      <c r="I36" s="318"/>
    </row>
    <row r="37" spans="1:9" x14ac:dyDescent="0.2">
      <c r="A37" s="74"/>
      <c r="B37" s="318"/>
      <c r="C37" s="318"/>
      <c r="D37" s="318"/>
      <c r="E37" s="318"/>
      <c r="F37" s="318"/>
      <c r="G37" s="318"/>
      <c r="H37" s="318"/>
      <c r="I37" s="318"/>
    </row>
    <row r="38" spans="1:9" x14ac:dyDescent="0.2">
      <c r="A38" s="74"/>
      <c r="B38" s="318"/>
      <c r="C38" s="318"/>
      <c r="D38" s="318"/>
      <c r="E38" s="318"/>
      <c r="F38" s="318"/>
      <c r="G38" s="318"/>
      <c r="H38" s="318"/>
      <c r="I38" s="318"/>
    </row>
    <row r="39" spans="1:9" ht="15" x14ac:dyDescent="0.25">
      <c r="A39" s="356" t="s">
        <v>380</v>
      </c>
      <c r="B39" s="317"/>
    </row>
    <row r="40" spans="1:9" ht="13.5" thickBot="1" x14ac:dyDescent="0.25">
      <c r="A40" s="2"/>
      <c r="B40" s="2"/>
    </row>
    <row r="41" spans="1:9" ht="21.75" customHeight="1" x14ac:dyDescent="0.25">
      <c r="A41" s="417" t="s">
        <v>379</v>
      </c>
      <c r="B41" s="418"/>
      <c r="C41" s="419"/>
    </row>
    <row r="42" spans="1:9" ht="13.5" customHeight="1" x14ac:dyDescent="0.25">
      <c r="A42" s="420"/>
      <c r="B42" s="421"/>
      <c r="C42" s="422"/>
    </row>
    <row r="43" spans="1:9" ht="29.25" customHeight="1" x14ac:dyDescent="0.25">
      <c r="A43" s="423"/>
      <c r="B43" s="424"/>
      <c r="C43" s="425"/>
    </row>
    <row r="44" spans="1:9" x14ac:dyDescent="0.2">
      <c r="A44" s="407" t="s">
        <v>366</v>
      </c>
      <c r="B44" s="408"/>
      <c r="C44" s="409"/>
    </row>
    <row r="45" spans="1:9" x14ac:dyDescent="0.2">
      <c r="A45" s="410" t="s">
        <v>187</v>
      </c>
      <c r="B45" s="411"/>
      <c r="C45" s="314">
        <f>'[1]Nota II.1.b'!B37</f>
        <v>181073080.25</v>
      </c>
    </row>
    <row r="46" spans="1:9" x14ac:dyDescent="0.2">
      <c r="A46" s="405" t="s">
        <v>376</v>
      </c>
      <c r="B46" s="406"/>
      <c r="C46" s="316">
        <f>SUM(C47:C48)</f>
        <v>11557970.899999999</v>
      </c>
    </row>
    <row r="47" spans="1:9" x14ac:dyDescent="0.2">
      <c r="A47" s="403" t="s">
        <v>378</v>
      </c>
      <c r="B47" s="404"/>
      <c r="C47" s="265">
        <f>'[1]Nota II.1.b'!B39</f>
        <v>10624430.029999999</v>
      </c>
    </row>
    <row r="48" spans="1:9" x14ac:dyDescent="0.2">
      <c r="A48" s="403" t="s">
        <v>103</v>
      </c>
      <c r="B48" s="404"/>
      <c r="C48" s="265">
        <f>'[1]Nota II.1.b'!B40</f>
        <v>933540.87</v>
      </c>
    </row>
    <row r="49" spans="1:3" x14ac:dyDescent="0.2">
      <c r="A49" s="405" t="s">
        <v>374</v>
      </c>
      <c r="B49" s="406"/>
      <c r="C49" s="316">
        <f>SUM(C50:C51)</f>
        <v>1152204.77</v>
      </c>
    </row>
    <row r="50" spans="1:3" x14ac:dyDescent="0.2">
      <c r="A50" s="403" t="s">
        <v>373</v>
      </c>
      <c r="B50" s="404"/>
      <c r="C50" s="265">
        <f>'[1]Nota II.1.b'!B42</f>
        <v>221893.46</v>
      </c>
    </row>
    <row r="51" spans="1:3" x14ac:dyDescent="0.2">
      <c r="A51" s="403" t="s">
        <v>103</v>
      </c>
      <c r="B51" s="404"/>
      <c r="C51" s="265">
        <f>'[1]Nota II.1.b'!B43</f>
        <v>930311.31</v>
      </c>
    </row>
    <row r="52" spans="1:3" x14ac:dyDescent="0.2">
      <c r="A52" s="405" t="s">
        <v>221</v>
      </c>
      <c r="B52" s="406"/>
      <c r="C52" s="316">
        <f>C45+C46-C49</f>
        <v>191478846.38</v>
      </c>
    </row>
    <row r="53" spans="1:3" x14ac:dyDescent="0.2">
      <c r="A53" s="407" t="s">
        <v>377</v>
      </c>
      <c r="B53" s="408"/>
      <c r="C53" s="409"/>
    </row>
    <row r="54" spans="1:3" x14ac:dyDescent="0.2">
      <c r="A54" s="410" t="s">
        <v>187</v>
      </c>
      <c r="B54" s="411"/>
      <c r="C54" s="314">
        <f>'[1]Nota II.1.b'!B46</f>
        <v>146211336.43000001</v>
      </c>
    </row>
    <row r="55" spans="1:3" x14ac:dyDescent="0.2">
      <c r="A55" s="405" t="s">
        <v>376</v>
      </c>
      <c r="B55" s="406"/>
      <c r="C55" s="316">
        <f>SUM(C56:C57)</f>
        <v>12555787.279999999</v>
      </c>
    </row>
    <row r="56" spans="1:3" x14ac:dyDescent="0.2">
      <c r="A56" s="403" t="s">
        <v>375</v>
      </c>
      <c r="B56" s="404"/>
      <c r="C56" s="265">
        <f>'[1]Nota II.1.b'!B48</f>
        <v>11819766.85</v>
      </c>
    </row>
    <row r="57" spans="1:3" x14ac:dyDescent="0.2">
      <c r="A57" s="403" t="s">
        <v>103</v>
      </c>
      <c r="B57" s="404"/>
      <c r="C57" s="265">
        <f>'[1]Nota II.1.b'!B49</f>
        <v>736020.43</v>
      </c>
    </row>
    <row r="58" spans="1:3" x14ac:dyDescent="0.2">
      <c r="A58" s="405" t="s">
        <v>374</v>
      </c>
      <c r="B58" s="406"/>
      <c r="C58" s="316">
        <f>SUM(C59:C60)</f>
        <v>231304.46</v>
      </c>
    </row>
    <row r="59" spans="1:3" x14ac:dyDescent="0.2">
      <c r="A59" s="403" t="s">
        <v>373</v>
      </c>
      <c r="B59" s="404"/>
      <c r="C59" s="265">
        <f>'[1]Nota II.1.b'!B51</f>
        <v>221893.46</v>
      </c>
    </row>
    <row r="60" spans="1:3" x14ac:dyDescent="0.2">
      <c r="A60" s="430" t="s">
        <v>103</v>
      </c>
      <c r="B60" s="431"/>
      <c r="C60" s="265">
        <f>'[1]Nota II.1.b'!B52</f>
        <v>9411</v>
      </c>
    </row>
    <row r="61" spans="1:3" x14ac:dyDescent="0.2">
      <c r="A61" s="432" t="s">
        <v>221</v>
      </c>
      <c r="B61" s="433"/>
      <c r="C61" s="315">
        <f>C54+C55-C58</f>
        <v>158535819.25</v>
      </c>
    </row>
    <row r="62" spans="1:3" x14ac:dyDescent="0.2">
      <c r="A62" s="434" t="s">
        <v>372</v>
      </c>
      <c r="B62" s="435"/>
      <c r="C62" s="409"/>
    </row>
    <row r="63" spans="1:3" x14ac:dyDescent="0.2">
      <c r="A63" s="410" t="s">
        <v>187</v>
      </c>
      <c r="B63" s="411"/>
      <c r="C63" s="314">
        <f>'[1]Nota II.1.b'!B23</f>
        <v>0</v>
      </c>
    </row>
    <row r="64" spans="1:3" x14ac:dyDescent="0.2">
      <c r="A64" s="436" t="s">
        <v>193</v>
      </c>
      <c r="B64" s="437"/>
      <c r="C64" s="265">
        <f>'[1]Nota II.1.b'!B56</f>
        <v>0</v>
      </c>
    </row>
    <row r="65" spans="1:5" x14ac:dyDescent="0.2">
      <c r="A65" s="436" t="s">
        <v>192</v>
      </c>
      <c r="B65" s="437"/>
      <c r="C65" s="265">
        <f>'[1]Nota II.1.b'!B57</f>
        <v>0</v>
      </c>
    </row>
    <row r="66" spans="1:5" x14ac:dyDescent="0.2">
      <c r="A66" s="410" t="s">
        <v>221</v>
      </c>
      <c r="B66" s="411"/>
      <c r="C66" s="314">
        <f>C63+C64-C65</f>
        <v>0</v>
      </c>
    </row>
    <row r="67" spans="1:5" x14ac:dyDescent="0.2">
      <c r="A67" s="407" t="s">
        <v>357</v>
      </c>
      <c r="B67" s="408"/>
      <c r="C67" s="409"/>
    </row>
    <row r="68" spans="1:5" x14ac:dyDescent="0.2">
      <c r="A68" s="428" t="s">
        <v>187</v>
      </c>
      <c r="B68" s="429"/>
      <c r="C68" s="313">
        <f>C45-C54-C63</f>
        <v>34861743.819999993</v>
      </c>
    </row>
    <row r="69" spans="1:5" ht="15.75" customHeight="1" thickBot="1" x14ac:dyDescent="0.25">
      <c r="A69" s="442" t="s">
        <v>356</v>
      </c>
      <c r="B69" s="443"/>
      <c r="C69" s="312">
        <f>C52-C61-C66</f>
        <v>32943027.129999995</v>
      </c>
    </row>
    <row r="76" spans="1:5" ht="15" x14ac:dyDescent="0.25">
      <c r="A76" s="444" t="s">
        <v>371</v>
      </c>
      <c r="B76" s="445"/>
      <c r="C76" s="445"/>
      <c r="D76" s="445"/>
      <c r="E76" s="445"/>
    </row>
    <row r="77" spans="1:5" ht="13.5" thickBot="1" x14ac:dyDescent="0.3">
      <c r="A77" s="311"/>
      <c r="B77" s="310"/>
      <c r="C77" s="310"/>
      <c r="D77" s="310"/>
      <c r="E77" s="310"/>
    </row>
    <row r="78" spans="1:5" ht="180.75" customHeight="1" thickBot="1" x14ac:dyDescent="0.3">
      <c r="A78" s="309" t="s">
        <v>10</v>
      </c>
      <c r="B78" s="308" t="s">
        <v>370</v>
      </c>
      <c r="C78" s="308" t="s">
        <v>369</v>
      </c>
      <c r="D78" s="308" t="s">
        <v>368</v>
      </c>
      <c r="E78" s="307" t="s">
        <v>367</v>
      </c>
    </row>
    <row r="79" spans="1:5" x14ac:dyDescent="0.25">
      <c r="A79" s="306" t="s">
        <v>366</v>
      </c>
      <c r="B79" s="305"/>
      <c r="C79" s="305"/>
      <c r="D79" s="305"/>
      <c r="E79" s="304"/>
    </row>
    <row r="80" spans="1:5" ht="25.5" x14ac:dyDescent="0.25">
      <c r="A80" s="294" t="s">
        <v>203</v>
      </c>
      <c r="B80" s="293">
        <f>'[1]Nota II.1.1.c'!C38</f>
        <v>439856.6</v>
      </c>
      <c r="C80" s="293">
        <f>'[1]Nota II.1.1.c'!D38</f>
        <v>18755286.579999998</v>
      </c>
      <c r="D80" s="293">
        <f>'[1]Nota II.1.1.c'!E38</f>
        <v>0</v>
      </c>
      <c r="E80" s="292">
        <f>B80+C80+D80</f>
        <v>19195143.18</v>
      </c>
    </row>
    <row r="81" spans="1:5" x14ac:dyDescent="0.25">
      <c r="A81" s="291" t="s">
        <v>193</v>
      </c>
      <c r="B81" s="303">
        <f>SUM(B82:B83)</f>
        <v>0</v>
      </c>
      <c r="C81" s="303">
        <f>SUM(C82:C83)</f>
        <v>15498</v>
      </c>
      <c r="D81" s="303">
        <f>SUM(D82:D83)</f>
        <v>0</v>
      </c>
      <c r="E81" s="302">
        <f>SUM(E82:E83)</f>
        <v>15498</v>
      </c>
    </row>
    <row r="82" spans="1:5" x14ac:dyDescent="0.25">
      <c r="A82" s="301" t="s">
        <v>365</v>
      </c>
      <c r="B82" s="299">
        <f>'[1]Nota II.1.1.c'!C40</f>
        <v>0</v>
      </c>
      <c r="C82" s="299">
        <f>'[1]Nota II.1.1.c'!D40</f>
        <v>15498</v>
      </c>
      <c r="D82" s="299">
        <f>'[1]Nota II.1.1.c'!E40</f>
        <v>0</v>
      </c>
      <c r="E82" s="298">
        <f>B82+C82+D82</f>
        <v>15498</v>
      </c>
    </row>
    <row r="83" spans="1:5" x14ac:dyDescent="0.25">
      <c r="A83" s="301" t="s">
        <v>364</v>
      </c>
      <c r="B83" s="299">
        <f>'[1]Nota II.1.1.c'!C41</f>
        <v>0</v>
      </c>
      <c r="C83" s="299">
        <f>'[1]Nota II.1.1.c'!D41</f>
        <v>0</v>
      </c>
      <c r="D83" s="299">
        <f>'[1]Nota II.1.1.c'!E41</f>
        <v>0</v>
      </c>
      <c r="E83" s="298">
        <f>B83+C83+D83</f>
        <v>0</v>
      </c>
    </row>
    <row r="84" spans="1:5" x14ac:dyDescent="0.25">
      <c r="A84" s="291" t="s">
        <v>192</v>
      </c>
      <c r="B84" s="303">
        <f>SUM(B85:B87)</f>
        <v>0</v>
      </c>
      <c r="C84" s="303">
        <f>SUM(C85:C87)</f>
        <v>0</v>
      </c>
      <c r="D84" s="303">
        <f>SUM(D85:D87)</f>
        <v>0</v>
      </c>
      <c r="E84" s="302">
        <f>SUM(E85:E87)</f>
        <v>0</v>
      </c>
    </row>
    <row r="85" spans="1:5" x14ac:dyDescent="0.25">
      <c r="A85" s="301" t="s">
        <v>363</v>
      </c>
      <c r="B85" s="299">
        <f>'[1]Nota II.1.1.c'!C43</f>
        <v>0</v>
      </c>
      <c r="C85" s="299">
        <f>'[1]Nota II.1.1.c'!D43</f>
        <v>0</v>
      </c>
      <c r="D85" s="299">
        <f>'[1]Nota II.1.1.c'!E43</f>
        <v>0</v>
      </c>
      <c r="E85" s="298">
        <f>B85+C85+D85</f>
        <v>0</v>
      </c>
    </row>
    <row r="86" spans="1:5" x14ac:dyDescent="0.25">
      <c r="A86" s="301" t="s">
        <v>362</v>
      </c>
      <c r="B86" s="299">
        <f>'[1]Nota II.1.1.c'!C44</f>
        <v>0</v>
      </c>
      <c r="C86" s="299">
        <f>'[1]Nota II.1.1.c'!D44</f>
        <v>0</v>
      </c>
      <c r="D86" s="299">
        <f>'[1]Nota II.1.1.c'!E44</f>
        <v>0</v>
      </c>
      <c r="E86" s="298">
        <f>B86+C86+D86</f>
        <v>0</v>
      </c>
    </row>
    <row r="87" spans="1:5" x14ac:dyDescent="0.25">
      <c r="A87" s="300" t="s">
        <v>361</v>
      </c>
      <c r="B87" s="299">
        <f>'[1]Nota II.1.1.c'!C45</f>
        <v>0</v>
      </c>
      <c r="C87" s="299">
        <f>'[1]Nota II.1.1.c'!D45</f>
        <v>0</v>
      </c>
      <c r="D87" s="299">
        <f>'[1]Nota II.1.1.c'!E45</f>
        <v>0</v>
      </c>
      <c r="E87" s="298">
        <f>B87+C87+D87</f>
        <v>0</v>
      </c>
    </row>
    <row r="88" spans="1:5" ht="26.25" thickBot="1" x14ac:dyDescent="0.3">
      <c r="A88" s="288" t="s">
        <v>195</v>
      </c>
      <c r="B88" s="287">
        <f>B80+B81-B84</f>
        <v>439856.6</v>
      </c>
      <c r="C88" s="287">
        <f>C80+C81-C84</f>
        <v>18770784.579999998</v>
      </c>
      <c r="D88" s="287">
        <f>D80+D81-D84</f>
        <v>0</v>
      </c>
      <c r="E88" s="286">
        <f>E80+E81-E84</f>
        <v>19210641.18</v>
      </c>
    </row>
    <row r="89" spans="1:5" x14ac:dyDescent="0.25">
      <c r="A89" s="297" t="s">
        <v>360</v>
      </c>
      <c r="B89" s="296"/>
      <c r="C89" s="296"/>
      <c r="D89" s="296"/>
      <c r="E89" s="295"/>
    </row>
    <row r="90" spans="1:5" x14ac:dyDescent="0.25">
      <c r="A90" s="294" t="s">
        <v>359</v>
      </c>
      <c r="B90" s="293">
        <f>'[1]Nota II.1.1.c'!C48</f>
        <v>0</v>
      </c>
      <c r="C90" s="293">
        <f>'[1]Nota II.1.1.c'!D48</f>
        <v>0</v>
      </c>
      <c r="D90" s="293">
        <f>'[1]Nota II.1.1.c'!E48</f>
        <v>0</v>
      </c>
      <c r="E90" s="292">
        <f>B90+C90+D90</f>
        <v>0</v>
      </c>
    </row>
    <row r="91" spans="1:5" x14ac:dyDescent="0.25">
      <c r="A91" s="291" t="s">
        <v>193</v>
      </c>
      <c r="B91" s="290">
        <f>'[1]Nota II.1.1.c'!C49</f>
        <v>0</v>
      </c>
      <c r="C91" s="290">
        <f>'[1]Nota II.1.1.c'!D49</f>
        <v>0</v>
      </c>
      <c r="D91" s="290">
        <f>'[1]Nota II.1.1.c'!E49</f>
        <v>0</v>
      </c>
      <c r="E91" s="289">
        <f>SUM(B91:D91)</f>
        <v>0</v>
      </c>
    </row>
    <row r="92" spans="1:5" x14ac:dyDescent="0.25">
      <c r="A92" s="291" t="s">
        <v>192</v>
      </c>
      <c r="B92" s="290">
        <f>'[1]Nota II.1.1.c'!C51</f>
        <v>0</v>
      </c>
      <c r="C92" s="290">
        <f>'[1]Nota II.1.1.c'!D51</f>
        <v>0</v>
      </c>
      <c r="D92" s="290">
        <f>'[1]Nota II.1.1.c'!E51</f>
        <v>0</v>
      </c>
      <c r="E92" s="289">
        <f>SUM(B92:D92)</f>
        <v>0</v>
      </c>
    </row>
    <row r="93" spans="1:5" ht="13.5" thickBot="1" x14ac:dyDescent="0.3">
      <c r="A93" s="288" t="s">
        <v>358</v>
      </c>
      <c r="B93" s="287">
        <f>B90+B91-B92</f>
        <v>0</v>
      </c>
      <c r="C93" s="287">
        <f>C90+C91-C92</f>
        <v>0</v>
      </c>
      <c r="D93" s="287">
        <f>D90+D91-D92</f>
        <v>0</v>
      </c>
      <c r="E93" s="286">
        <f>E90+E91-E92</f>
        <v>0</v>
      </c>
    </row>
    <row r="94" spans="1:5" x14ac:dyDescent="0.2">
      <c r="A94" s="448" t="s">
        <v>357</v>
      </c>
      <c r="B94" s="449"/>
      <c r="C94" s="450"/>
      <c r="D94" s="450"/>
      <c r="E94" s="451"/>
    </row>
    <row r="95" spans="1:5" x14ac:dyDescent="0.2">
      <c r="A95" s="285" t="s">
        <v>187</v>
      </c>
      <c r="B95" s="284">
        <f>B80-B90</f>
        <v>439856.6</v>
      </c>
      <c r="C95" s="284">
        <f>C80-C90</f>
        <v>18755286.579999998</v>
      </c>
      <c r="D95" s="284">
        <f>D80-D90</f>
        <v>0</v>
      </c>
      <c r="E95" s="283">
        <f>E80-E90</f>
        <v>19195143.18</v>
      </c>
    </row>
    <row r="96" spans="1:5" ht="13.5" thickBot="1" x14ac:dyDescent="0.25">
      <c r="A96" s="282" t="s">
        <v>356</v>
      </c>
      <c r="B96" s="281">
        <f>B88-B93</f>
        <v>439856.6</v>
      </c>
      <c r="C96" s="281">
        <f>C88-C93</f>
        <v>18770784.579999998</v>
      </c>
      <c r="D96" s="281">
        <f>D88-D93</f>
        <v>0</v>
      </c>
      <c r="E96" s="281">
        <f>E88-E93</f>
        <v>19210641.18</v>
      </c>
    </row>
    <row r="101" spans="1:9" ht="48" customHeight="1" x14ac:dyDescent="0.25">
      <c r="A101" s="388" t="s">
        <v>355</v>
      </c>
      <c r="B101" s="440"/>
      <c r="C101" s="440"/>
      <c r="D101" s="441"/>
      <c r="E101" s="441"/>
      <c r="F101" s="441"/>
      <c r="G101" s="441"/>
    </row>
    <row r="102" spans="1:9" ht="15" x14ac:dyDescent="0.25">
      <c r="A102" s="446"/>
      <c r="B102" s="447"/>
      <c r="C102" s="447"/>
      <c r="D102" s="338"/>
      <c r="E102" s="338"/>
      <c r="F102" s="338"/>
      <c r="G102" s="338"/>
    </row>
    <row r="103" spans="1:9" s="70" customFormat="1" ht="13.5" customHeight="1" x14ac:dyDescent="0.25">
      <c r="A103" s="353" t="s">
        <v>354</v>
      </c>
      <c r="B103" s="354"/>
      <c r="C103" s="354"/>
      <c r="D103" s="352"/>
      <c r="E103" s="353"/>
      <c r="F103" s="352"/>
      <c r="G103" s="352"/>
    </row>
    <row r="104" spans="1:9" s="70" customFormat="1" ht="15" x14ac:dyDescent="0.25">
      <c r="A104" s="353" t="s">
        <v>353</v>
      </c>
      <c r="B104" s="355"/>
      <c r="C104" s="355"/>
      <c r="D104" s="352"/>
      <c r="E104" s="353"/>
      <c r="F104" s="352"/>
      <c r="G104" s="352"/>
    </row>
    <row r="105" spans="1:9" s="70" customFormat="1" x14ac:dyDescent="0.2">
      <c r="A105" s="78"/>
      <c r="B105" s="78"/>
      <c r="C105" s="78"/>
    </row>
    <row r="107" spans="1:9" ht="15" x14ac:dyDescent="0.25">
      <c r="A107" s="388" t="s">
        <v>352</v>
      </c>
      <c r="B107" s="440"/>
      <c r="C107" s="440"/>
      <c r="D107" s="441"/>
      <c r="E107" s="441"/>
      <c r="F107" s="441"/>
      <c r="G107" s="441"/>
    </row>
    <row r="108" spans="1:9" ht="13.5" thickBot="1" x14ac:dyDescent="0.25">
      <c r="A108" s="438"/>
      <c r="B108" s="439"/>
      <c r="C108" s="439"/>
    </row>
    <row r="109" spans="1:9" ht="13.5" customHeight="1" x14ac:dyDescent="0.2">
      <c r="A109" s="452"/>
      <c r="B109" s="466" t="s">
        <v>351</v>
      </c>
      <c r="C109" s="467"/>
      <c r="D109" s="467"/>
      <c r="E109" s="467"/>
      <c r="F109" s="468"/>
      <c r="G109" s="466" t="s">
        <v>350</v>
      </c>
      <c r="H109" s="467"/>
      <c r="I109" s="468"/>
    </row>
    <row r="110" spans="1:9" ht="38.25" x14ac:dyDescent="0.2">
      <c r="A110" s="453"/>
      <c r="B110" s="280" t="s">
        <v>349</v>
      </c>
      <c r="C110" s="279" t="s">
        <v>348</v>
      </c>
      <c r="D110" s="279" t="s">
        <v>306</v>
      </c>
      <c r="E110" s="279" t="s">
        <v>211</v>
      </c>
      <c r="F110" s="278" t="s">
        <v>347</v>
      </c>
      <c r="G110" s="277" t="s">
        <v>346</v>
      </c>
      <c r="H110" s="276" t="s">
        <v>345</v>
      </c>
      <c r="I110" s="275" t="s">
        <v>208</v>
      </c>
    </row>
    <row r="111" spans="1:9" x14ac:dyDescent="0.2">
      <c r="A111" s="274" t="s">
        <v>187</v>
      </c>
      <c r="B111" s="272">
        <f>'[1]Nota II.1.3'!B23</f>
        <v>0</v>
      </c>
      <c r="C111" s="272">
        <f>'[1]Nota II.1.3'!C23</f>
        <v>45430705.310000002</v>
      </c>
      <c r="D111" s="272">
        <f>'[1]Nota II.1.3'!D23</f>
        <v>0</v>
      </c>
      <c r="E111" s="272">
        <f>'[1]Nota II.1.3'!E23</f>
        <v>42754880.25</v>
      </c>
      <c r="F111" s="273">
        <f>'[1]Nota II.1.3'!F23</f>
        <v>0</v>
      </c>
      <c r="G111" s="272">
        <f>'[1]Nota II.1.3'!G23</f>
        <v>64980829.140000001</v>
      </c>
      <c r="H111" s="272">
        <f>'[1]Nota II.1.3'!H23</f>
        <v>0</v>
      </c>
      <c r="I111" s="271">
        <f>'[1]Nota II.1.3'!I23</f>
        <v>0</v>
      </c>
    </row>
    <row r="112" spans="1:9" ht="38.25" x14ac:dyDescent="0.2">
      <c r="A112" s="270" t="s">
        <v>344</v>
      </c>
      <c r="B112" s="267">
        <f>'[1]Nota II.1.3'!B24</f>
        <v>0</v>
      </c>
      <c r="C112" s="269">
        <f>'[1]Nota II.1.3'!C24</f>
        <v>1010309.33</v>
      </c>
      <c r="D112" s="268">
        <f>'[1]Nota II.1.3'!D24</f>
        <v>0</v>
      </c>
      <c r="E112" s="268">
        <f>'[1]Nota II.1.3'!E24</f>
        <v>2984997.23</v>
      </c>
      <c r="F112" s="266">
        <f>'[1]Nota II.1.3'!F24</f>
        <v>0</v>
      </c>
      <c r="G112" s="267">
        <f>'[1]Nota II.1.3'!G24</f>
        <v>9221695.9100000001</v>
      </c>
      <c r="H112" s="266">
        <f>'[1]Nota II.1.3'!H24</f>
        <v>0</v>
      </c>
      <c r="I112" s="265">
        <f>'[1]Nota II.1.3'!I11</f>
        <v>0</v>
      </c>
    </row>
    <row r="113" spans="1:9" ht="38.25" x14ac:dyDescent="0.2">
      <c r="A113" s="270" t="s">
        <v>343</v>
      </c>
      <c r="B113" s="267">
        <f>'[1]Nota II.1.3'!B25</f>
        <v>0</v>
      </c>
      <c r="C113" s="269">
        <f>'[1]Nota II.1.3'!C25</f>
        <v>19187731.399999999</v>
      </c>
      <c r="D113" s="268">
        <f>'[1]Nota II.1.3'!D25</f>
        <v>0</v>
      </c>
      <c r="E113" s="268">
        <f>'[1]Nota II.1.3'!E25</f>
        <v>0</v>
      </c>
      <c r="F113" s="266">
        <f>'[1]Nota II.1.3'!F25</f>
        <v>0</v>
      </c>
      <c r="G113" s="267">
        <f>'[1]Nota II.1.3'!G25</f>
        <v>18361098.550000001</v>
      </c>
      <c r="H113" s="266">
        <f>'[1]Nota II.1.3'!H25</f>
        <v>0</v>
      </c>
      <c r="I113" s="265">
        <f>'[1]Nota II.1.3'!I12</f>
        <v>0</v>
      </c>
    </row>
    <row r="114" spans="1:9" ht="13.5" thickBot="1" x14ac:dyDescent="0.25">
      <c r="A114" s="264" t="s">
        <v>221</v>
      </c>
      <c r="B114" s="261">
        <f t="shared" ref="B114:I114" si="9">B111+B112-B113</f>
        <v>0</v>
      </c>
      <c r="C114" s="263">
        <f t="shared" si="9"/>
        <v>27253283.240000002</v>
      </c>
      <c r="D114" s="262">
        <f t="shared" si="9"/>
        <v>0</v>
      </c>
      <c r="E114" s="261">
        <f t="shared" si="9"/>
        <v>45739877.479999997</v>
      </c>
      <c r="F114" s="260">
        <f t="shared" si="9"/>
        <v>0</v>
      </c>
      <c r="G114" s="259">
        <f t="shared" si="9"/>
        <v>55841426.5</v>
      </c>
      <c r="H114" s="258">
        <f t="shared" si="9"/>
        <v>0</v>
      </c>
      <c r="I114" s="257">
        <f t="shared" si="9"/>
        <v>0</v>
      </c>
    </row>
    <row r="117" spans="1:9" ht="15" x14ac:dyDescent="0.25">
      <c r="A117" s="388" t="s">
        <v>342</v>
      </c>
      <c r="B117" s="440"/>
      <c r="C117" s="440"/>
    </row>
    <row r="118" spans="1:9" ht="13.5" thickBot="1" x14ac:dyDescent="0.25">
      <c r="A118" s="438"/>
      <c r="B118" s="439"/>
      <c r="C118" s="439"/>
    </row>
    <row r="119" spans="1:9" ht="30" customHeight="1" x14ac:dyDescent="0.2">
      <c r="A119" s="256" t="s">
        <v>341</v>
      </c>
      <c r="B119" s="252" t="s">
        <v>187</v>
      </c>
      <c r="C119" s="251" t="s">
        <v>221</v>
      </c>
    </row>
    <row r="120" spans="1:9" ht="26.25" thickBot="1" x14ac:dyDescent="0.25">
      <c r="A120" s="255" t="s">
        <v>340</v>
      </c>
      <c r="B120" s="254">
        <f>'[1]Nota II.1.4'!B17</f>
        <v>221378879.09999999</v>
      </c>
      <c r="C120" s="253">
        <f>'[1]Nota II.1.4'!C17</f>
        <v>208457347.88</v>
      </c>
    </row>
    <row r="126" spans="1:9" ht="50.25" customHeight="1" x14ac:dyDescent="0.25">
      <c r="A126" s="388" t="s">
        <v>339</v>
      </c>
      <c r="B126" s="440"/>
      <c r="C126" s="440"/>
      <c r="D126" s="441"/>
    </row>
    <row r="127" spans="1:9" ht="13.5" thickBot="1" x14ac:dyDescent="0.25">
      <c r="A127" s="438"/>
      <c r="B127" s="439"/>
      <c r="C127" s="439"/>
    </row>
    <row r="128" spans="1:9" x14ac:dyDescent="0.2">
      <c r="A128" s="454" t="s">
        <v>10</v>
      </c>
      <c r="B128" s="455"/>
      <c r="C128" s="252" t="s">
        <v>187</v>
      </c>
      <c r="D128" s="251" t="s">
        <v>221</v>
      </c>
    </row>
    <row r="129" spans="1:10" ht="66" customHeight="1" x14ac:dyDescent="0.2">
      <c r="A129" s="456" t="s">
        <v>338</v>
      </c>
      <c r="B129" s="457"/>
      <c r="C129" s="250">
        <f>C131+SUM(C132:C135)</f>
        <v>753992.70000000007</v>
      </c>
      <c r="D129" s="249">
        <f>D131+SUM(D132:D135)</f>
        <v>723115.29</v>
      </c>
    </row>
    <row r="130" spans="1:10" x14ac:dyDescent="0.2">
      <c r="A130" s="458" t="s">
        <v>337</v>
      </c>
      <c r="B130" s="459"/>
      <c r="C130" s="248"/>
      <c r="D130" s="247"/>
    </row>
    <row r="131" spans="1:10" x14ac:dyDescent="0.2">
      <c r="A131" s="460" t="s">
        <v>336</v>
      </c>
      <c r="B131" s="461"/>
      <c r="C131" s="246">
        <f>'[1]Nota II.1.5'!B25</f>
        <v>0</v>
      </c>
      <c r="D131" s="245">
        <f>'[1]Nota II.1.5'!C25</f>
        <v>0</v>
      </c>
    </row>
    <row r="132" spans="1:10" x14ac:dyDescent="0.2">
      <c r="A132" s="475" t="s">
        <v>335</v>
      </c>
      <c r="B132" s="476"/>
      <c r="C132" s="246">
        <f>'[1]Nota II.1.5'!B26</f>
        <v>0</v>
      </c>
      <c r="D132" s="245">
        <f>'[1]Nota II.1.5'!C26</f>
        <v>0</v>
      </c>
    </row>
    <row r="133" spans="1:10" x14ac:dyDescent="0.2">
      <c r="A133" s="475" t="s">
        <v>334</v>
      </c>
      <c r="B133" s="476"/>
      <c r="C133" s="246">
        <f>'[1]Nota II.1.5'!B27</f>
        <v>475265.78</v>
      </c>
      <c r="D133" s="245">
        <f>'[1]Nota II.1.5'!C27</f>
        <v>449766.37</v>
      </c>
    </row>
    <row r="134" spans="1:10" x14ac:dyDescent="0.2">
      <c r="A134" s="475" t="s">
        <v>333</v>
      </c>
      <c r="B134" s="476"/>
      <c r="C134" s="246">
        <f>'[1]Nota II.1.5'!B28</f>
        <v>260652</v>
      </c>
      <c r="D134" s="245">
        <f>'[1]Nota II.1.5'!C28</f>
        <v>255274</v>
      </c>
    </row>
    <row r="135" spans="1:10" ht="13.5" thickBot="1" x14ac:dyDescent="0.25">
      <c r="A135" s="477" t="s">
        <v>332</v>
      </c>
      <c r="B135" s="478"/>
      <c r="C135" s="244">
        <f>'[1]Nota II.1.5'!B29</f>
        <v>18074.919999999998</v>
      </c>
      <c r="D135" s="243">
        <f>'[1]Nota II.1.5'!C29</f>
        <v>18074.919999999998</v>
      </c>
    </row>
    <row r="140" spans="1:10" ht="15" x14ac:dyDescent="0.25">
      <c r="A140" s="360" t="s">
        <v>331</v>
      </c>
      <c r="B140" s="479"/>
      <c r="C140" s="479"/>
      <c r="D140" s="479"/>
      <c r="E140" s="479"/>
      <c r="F140" s="479"/>
      <c r="G140" s="479"/>
      <c r="H140" s="479"/>
      <c r="I140" s="479"/>
    </row>
    <row r="141" spans="1:10" ht="6" customHeight="1" thickBot="1" x14ac:dyDescent="0.3">
      <c r="B141" s="242"/>
      <c r="C141" s="242"/>
      <c r="D141" s="242"/>
      <c r="E141" s="242" t="s">
        <v>330</v>
      </c>
      <c r="F141" s="200"/>
      <c r="G141" s="200"/>
      <c r="H141" s="200"/>
      <c r="I141" s="200"/>
    </row>
    <row r="142" spans="1:10" ht="89.25" customHeight="1" thickBot="1" x14ac:dyDescent="0.3">
      <c r="A142" s="469" t="s">
        <v>326</v>
      </c>
      <c r="B142" s="480"/>
      <c r="C142" s="166" t="s">
        <v>325</v>
      </c>
      <c r="D142" s="239" t="s">
        <v>324</v>
      </c>
      <c r="E142" s="166" t="s">
        <v>323</v>
      </c>
      <c r="F142" s="199" t="s">
        <v>322</v>
      </c>
      <c r="G142" s="166" t="s">
        <v>321</v>
      </c>
      <c r="H142" s="166" t="s">
        <v>329</v>
      </c>
      <c r="I142" s="238" t="s">
        <v>328</v>
      </c>
    </row>
    <row r="143" spans="1:10" x14ac:dyDescent="0.25">
      <c r="A143" s="471" t="s">
        <v>221</v>
      </c>
      <c r="B143" s="472"/>
      <c r="C143" s="237"/>
      <c r="D143" s="237"/>
      <c r="E143" s="237"/>
      <c r="F143" s="237"/>
      <c r="G143" s="237"/>
      <c r="H143" s="237"/>
      <c r="I143" s="236"/>
    </row>
    <row r="144" spans="1:10" ht="15" customHeight="1" x14ac:dyDescent="0.2">
      <c r="A144" s="473" t="s">
        <v>35</v>
      </c>
      <c r="B144" s="474"/>
      <c r="C144" s="241">
        <f>'[1]Nota II.1.6'!C213</f>
        <v>10406</v>
      </c>
      <c r="D144" s="240">
        <f>'[1]Nota II.1.6'!D213</f>
        <v>100</v>
      </c>
      <c r="E144" s="240">
        <f>'[1]Nota II.1.6'!E213</f>
        <v>520300</v>
      </c>
      <c r="F144" s="240">
        <f>'[1]Nota II.1.6'!F213</f>
        <v>0</v>
      </c>
      <c r="G144" s="240">
        <f>'[1]Nota II.1.6'!G213</f>
        <v>520300</v>
      </c>
      <c r="H144" s="240">
        <f>'[1]Nota II.1.6'!H213</f>
        <v>1771.38</v>
      </c>
      <c r="I144" s="240">
        <f>'[1]Nota II.1.6'!I213</f>
        <v>1954315.97</v>
      </c>
      <c r="J144" s="3"/>
    </row>
    <row r="145" spans="1:10" x14ac:dyDescent="0.2">
      <c r="A145" s="462" t="s">
        <v>34</v>
      </c>
      <c r="B145" s="463"/>
      <c r="C145" s="241">
        <f>'[1]Nota II.1.6'!C214</f>
        <v>657835</v>
      </c>
      <c r="D145" s="240">
        <f>'[1]Nota II.1.6'!D214</f>
        <v>100</v>
      </c>
      <c r="E145" s="240">
        <f>'[1]Nota II.1.6'!E214</f>
        <v>328917500</v>
      </c>
      <c r="F145" s="240">
        <f>'[1]Nota II.1.6'!F214</f>
        <v>0</v>
      </c>
      <c r="G145" s="240">
        <f>'[1]Nota II.1.6'!G214</f>
        <v>328917500</v>
      </c>
      <c r="H145" s="240">
        <f>'[1]Nota II.1.6'!H214</f>
        <v>2948882.87</v>
      </c>
      <c r="I145" s="240">
        <f>'[1]Nota II.1.6'!I214</f>
        <v>656215983.86000001</v>
      </c>
      <c r="J145" s="3"/>
    </row>
    <row r="146" spans="1:10" ht="26.25" customHeight="1" x14ac:dyDescent="0.2">
      <c r="A146" s="462" t="s">
        <v>32</v>
      </c>
      <c r="B146" s="463"/>
      <c r="C146" s="241">
        <f>'[1]Nota II.1.6'!C215</f>
        <v>585616</v>
      </c>
      <c r="D146" s="240">
        <f>'[1]Nota II.1.6'!D215</f>
        <v>100</v>
      </c>
      <c r="E146" s="240">
        <f>'[1]Nota II.1.6'!E215</f>
        <v>292808000</v>
      </c>
      <c r="F146" s="240">
        <f>'[1]Nota II.1.6'!F215</f>
        <v>0</v>
      </c>
      <c r="G146" s="240">
        <f>'[1]Nota II.1.6'!G215</f>
        <v>292808000</v>
      </c>
      <c r="H146" s="240">
        <f>'[1]Nota II.1.6'!H215</f>
        <v>-5727414.1299999999</v>
      </c>
      <c r="I146" s="240">
        <f>'[1]Nota II.1.6'!I215</f>
        <v>769639444.84000003</v>
      </c>
      <c r="J146" s="3"/>
    </row>
    <row r="147" spans="1:10" ht="15" customHeight="1" x14ac:dyDescent="0.2">
      <c r="A147" s="462" t="s">
        <v>31</v>
      </c>
      <c r="B147" s="463"/>
      <c r="C147" s="241">
        <f>'[1]Nota II.1.6'!C216</f>
        <v>210982</v>
      </c>
      <c r="D147" s="240">
        <f>'[1]Nota II.1.6'!D216</f>
        <v>100</v>
      </c>
      <c r="E147" s="240">
        <f>'[1]Nota II.1.6'!E216</f>
        <v>105491000</v>
      </c>
      <c r="F147" s="240">
        <f>'[1]Nota II.1.6'!F216</f>
        <v>0</v>
      </c>
      <c r="G147" s="240">
        <f>'[1]Nota II.1.6'!G216</f>
        <v>105491000</v>
      </c>
      <c r="H147" s="240">
        <f>'[1]Nota II.1.6'!H216</f>
        <v>14216621.060000001</v>
      </c>
      <c r="I147" s="240">
        <f>'[1]Nota II.1.6'!I216</f>
        <v>187137098.22</v>
      </c>
      <c r="J147" s="3"/>
    </row>
    <row r="148" spans="1:10" ht="15" customHeight="1" x14ac:dyDescent="0.2">
      <c r="A148" s="462" t="s">
        <v>30</v>
      </c>
      <c r="B148" s="463"/>
      <c r="C148" s="241">
        <f>'[1]Nota II.1.6'!C236</f>
        <v>4600</v>
      </c>
      <c r="D148" s="240">
        <f>'[1]Nota II.1.6'!D236</f>
        <v>100</v>
      </c>
      <c r="E148" s="240">
        <f>'[1]Nota II.1.6'!E236</f>
        <v>2300000</v>
      </c>
      <c r="F148" s="240">
        <f>'[1]Nota II.1.6'!F236</f>
        <v>0</v>
      </c>
      <c r="G148" s="240">
        <f>'[1]Nota II.1.6'!G236</f>
        <v>2300000</v>
      </c>
      <c r="H148" s="240">
        <f>'[1]Nota II.1.6'!H236</f>
        <v>763015.44</v>
      </c>
      <c r="I148" s="240">
        <f>'[1]Nota II.1.6'!I236</f>
        <v>5811801.6299999999</v>
      </c>
      <c r="J148" s="3"/>
    </row>
    <row r="149" spans="1:10" ht="26.45" customHeight="1" x14ac:dyDescent="0.2">
      <c r="A149" s="462" t="s">
        <v>29</v>
      </c>
      <c r="B149" s="463"/>
      <c r="C149" s="241">
        <f>'[1]Nota II.1.6'!C218</f>
        <v>27345751</v>
      </c>
      <c r="D149" s="240">
        <f>'[1]Nota II.1.6'!D218</f>
        <v>100</v>
      </c>
      <c r="E149" s="240">
        <f>'[1]Nota II.1.6'!E218</f>
        <v>2734575100</v>
      </c>
      <c r="F149" s="240">
        <f>'[1]Nota II.1.6'!F218</f>
        <v>0</v>
      </c>
      <c r="G149" s="240">
        <f>'[1]Nota II.1.6'!G218</f>
        <v>2734575100</v>
      </c>
      <c r="H149" s="240">
        <f>'[1]Nota II.1.6'!H218</f>
        <v>34375256.380000003</v>
      </c>
      <c r="I149" s="240">
        <f>'[1]Nota II.1.6'!I218</f>
        <v>4660402370.1300001</v>
      </c>
      <c r="J149" s="3"/>
    </row>
    <row r="150" spans="1:10" x14ac:dyDescent="0.2">
      <c r="A150" s="462" t="s">
        <v>28</v>
      </c>
      <c r="B150" s="463"/>
      <c r="C150" s="241">
        <f>'[1]Nota II.1.6'!C219</f>
        <v>933516</v>
      </c>
      <c r="D150" s="240">
        <f>'[1]Nota II.1.6'!D219</f>
        <v>100</v>
      </c>
      <c r="E150" s="240">
        <f>'[1]Nota II.1.6'!E219</f>
        <v>466758000</v>
      </c>
      <c r="F150" s="240">
        <f>'[1]Nota II.1.6'!F219</f>
        <v>0</v>
      </c>
      <c r="G150" s="240">
        <f>'[1]Nota II.1.6'!G219</f>
        <v>466758000</v>
      </c>
      <c r="H150" s="240">
        <f>'[1]Nota II.1.6'!H219</f>
        <v>-29943434.850000001</v>
      </c>
      <c r="I150" s="240">
        <f>'[1]Nota II.1.6'!I219</f>
        <v>659497125.32000005</v>
      </c>
      <c r="J150" s="3"/>
    </row>
    <row r="151" spans="1:10" ht="24" customHeight="1" x14ac:dyDescent="0.2">
      <c r="A151" s="462" t="s">
        <v>27</v>
      </c>
      <c r="B151" s="463"/>
      <c r="C151" s="241">
        <f>'[1]Nota II.1.6'!C220</f>
        <v>10000</v>
      </c>
      <c r="D151" s="240">
        <f>'[1]Nota II.1.6'!D220</f>
        <v>100</v>
      </c>
      <c r="E151" s="240">
        <f>'[1]Nota II.1.6'!E220</f>
        <v>5000000</v>
      </c>
      <c r="F151" s="240">
        <f>'[1]Nota II.1.6'!F220</f>
        <v>0</v>
      </c>
      <c r="G151" s="240">
        <f>'[1]Nota II.1.6'!G220</f>
        <v>5000000</v>
      </c>
      <c r="H151" s="240">
        <f>'[1]Nota II.1.6'!H220</f>
        <v>2271118.56</v>
      </c>
      <c r="I151" s="240">
        <f>'[1]Nota II.1.6'!I220</f>
        <v>20887315.949999999</v>
      </c>
      <c r="J151" s="3"/>
    </row>
    <row r="152" spans="1:10" x14ac:dyDescent="0.2">
      <c r="A152" s="462" t="s">
        <v>317</v>
      </c>
      <c r="B152" s="463"/>
      <c r="C152" s="241">
        <f>'[1]Nota II.1.6'!C221</f>
        <v>24601</v>
      </c>
      <c r="D152" s="240">
        <f>'[1]Nota II.1.6'!D221</f>
        <v>100</v>
      </c>
      <c r="E152" s="240">
        <f>'[1]Nota II.1.6'!E221</f>
        <v>1230050</v>
      </c>
      <c r="F152" s="240">
        <f>'[1]Nota II.1.6'!F221</f>
        <v>0</v>
      </c>
      <c r="G152" s="240">
        <f>'[1]Nota II.1.6'!G221</f>
        <v>1230050</v>
      </c>
      <c r="H152" s="240">
        <f>'[1]Nota II.1.6'!H221</f>
        <v>755535.97</v>
      </c>
      <c r="I152" s="240">
        <f>'[1]Nota II.1.6'!I221</f>
        <v>7146368.5800000001</v>
      </c>
      <c r="J152" s="3"/>
    </row>
    <row r="153" spans="1:10" ht="15" customHeight="1" x14ac:dyDescent="0.2">
      <c r="A153" s="462" t="s">
        <v>19</v>
      </c>
      <c r="B153" s="463"/>
      <c r="C153" s="241">
        <f>'[1]Nota II.1.6'!C222</f>
        <v>80500</v>
      </c>
      <c r="D153" s="240">
        <f>'[1]Nota II.1.6'!D222</f>
        <v>100</v>
      </c>
      <c r="E153" s="240">
        <f>'[1]Nota II.1.6'!E222</f>
        <v>80500000</v>
      </c>
      <c r="F153" s="240">
        <f>'[1]Nota II.1.6'!F222</f>
        <v>0</v>
      </c>
      <c r="G153" s="240">
        <f>'[1]Nota II.1.6'!G222</f>
        <v>80500000</v>
      </c>
      <c r="H153" s="240">
        <f>'[1]Nota II.1.6'!H222</f>
        <v>3191277.28</v>
      </c>
      <c r="I153" s="240">
        <f>'[1]Nota II.1.6'!I222</f>
        <v>116749160.17</v>
      </c>
      <c r="J153" s="3"/>
    </row>
    <row r="154" spans="1:10" x14ac:dyDescent="0.2">
      <c r="A154" s="462" t="s">
        <v>17</v>
      </c>
      <c r="B154" s="463"/>
      <c r="C154" s="241">
        <f>'[1]Nota II.1.6'!C223</f>
        <v>153058</v>
      </c>
      <c r="D154" s="240">
        <f>'[1]Nota II.1.6'!D223</f>
        <v>100</v>
      </c>
      <c r="E154" s="240">
        <f>'[1]Nota II.1.6'!E223</f>
        <v>153058000</v>
      </c>
      <c r="F154" s="240">
        <f>'[1]Nota II.1.6'!F223</f>
        <v>0</v>
      </c>
      <c r="G154" s="240">
        <f>'[1]Nota II.1.6'!G223</f>
        <v>153058000</v>
      </c>
      <c r="H154" s="240">
        <f>'[1]Nota II.1.6'!H223</f>
        <v>6296618.0300000003</v>
      </c>
      <c r="I154" s="240">
        <f>'[1]Nota II.1.6'!I223</f>
        <v>215306468.47999999</v>
      </c>
      <c r="J154" s="3"/>
    </row>
    <row r="155" spans="1:10" ht="13.5" customHeight="1" x14ac:dyDescent="0.2">
      <c r="A155" s="462" t="s">
        <v>18</v>
      </c>
      <c r="B155" s="463"/>
      <c r="C155" s="241">
        <f>'[1]Nota II.1.6'!C224</f>
        <v>143379</v>
      </c>
      <c r="D155" s="240">
        <f>'[1]Nota II.1.6'!D224</f>
        <v>100</v>
      </c>
      <c r="E155" s="240">
        <f>'[1]Nota II.1.6'!E224</f>
        <v>143379000</v>
      </c>
      <c r="F155" s="240">
        <f>'[1]Nota II.1.6'!F224</f>
        <v>0</v>
      </c>
      <c r="G155" s="240">
        <f>'[1]Nota II.1.6'!G224</f>
        <v>143379000</v>
      </c>
      <c r="H155" s="240">
        <f>'[1]Nota II.1.6'!H224</f>
        <v>3627836.66</v>
      </c>
      <c r="I155" s="240">
        <f>'[1]Nota II.1.6'!I224</f>
        <v>157644614.22</v>
      </c>
      <c r="J155" s="3"/>
    </row>
    <row r="156" spans="1:10" ht="13.5" customHeight="1" x14ac:dyDescent="0.2">
      <c r="A156" s="462" t="s">
        <v>16</v>
      </c>
      <c r="B156" s="463"/>
      <c r="C156" s="241">
        <f>'[1]Nota II.1.6'!C225</f>
        <v>1134550</v>
      </c>
      <c r="D156" s="240">
        <f>'[1]Nota II.1.6'!D225</f>
        <v>100</v>
      </c>
      <c r="E156" s="240">
        <f>'[1]Nota II.1.6'!E225</f>
        <v>567275000</v>
      </c>
      <c r="F156" s="240">
        <f>'[1]Nota II.1.6'!F225</f>
        <v>0</v>
      </c>
      <c r="G156" s="240">
        <f>'[1]Nota II.1.6'!G225</f>
        <v>567275000</v>
      </c>
      <c r="H156" s="240">
        <f>'[1]Nota II.1.6'!H225</f>
        <v>43503674.32</v>
      </c>
      <c r="I156" s="240">
        <f>'[1]Nota II.1.6'!I225</f>
        <v>1153172162.1099999</v>
      </c>
      <c r="J156" s="3"/>
    </row>
    <row r="157" spans="1:10" x14ac:dyDescent="0.2">
      <c r="A157" s="462" t="s">
        <v>15</v>
      </c>
      <c r="B157" s="463"/>
      <c r="C157" s="241">
        <f>'[1]Nota II.1.6'!C226</f>
        <v>6600</v>
      </c>
      <c r="D157" s="240">
        <f>'[1]Nota II.1.6'!D226</f>
        <v>100</v>
      </c>
      <c r="E157" s="240">
        <f>'[1]Nota II.1.6'!E226</f>
        <v>3300000</v>
      </c>
      <c r="F157" s="240">
        <f>'[1]Nota II.1.6'!F226</f>
        <v>0</v>
      </c>
      <c r="G157" s="240">
        <f>'[1]Nota II.1.6'!G226</f>
        <v>3300000</v>
      </c>
      <c r="H157" s="240">
        <f>'[1]Nota II.1.6'!H226</f>
        <v>99753.08</v>
      </c>
      <c r="I157" s="240">
        <f>'[1]Nota II.1.6'!I226</f>
        <v>4863823.1100000003</v>
      </c>
      <c r="J157" s="3"/>
    </row>
    <row r="158" spans="1:10" ht="15" customHeight="1" x14ac:dyDescent="0.2">
      <c r="A158" s="462" t="s">
        <v>36</v>
      </c>
      <c r="B158" s="463"/>
      <c r="C158" s="241">
        <f>'[1]Nota II.1.6'!C227</f>
        <v>1000</v>
      </c>
      <c r="D158" s="240">
        <f>'[1]Nota II.1.6'!D227</f>
        <v>100</v>
      </c>
      <c r="E158" s="240">
        <f>'[1]Nota II.1.6'!E227</f>
        <v>1000000</v>
      </c>
      <c r="F158" s="240">
        <f>'[1]Nota II.1.6'!F227</f>
        <v>0</v>
      </c>
      <c r="G158" s="240">
        <f>'[1]Nota II.1.6'!G227</f>
        <v>1000000</v>
      </c>
      <c r="H158" s="240">
        <f>'[1]Nota II.1.6'!H227</f>
        <v>182354</v>
      </c>
      <c r="I158" s="240">
        <f>'[1]Nota II.1.6'!I227</f>
        <v>18571531.809999999</v>
      </c>
      <c r="J158" s="3"/>
    </row>
    <row r="159" spans="1:10" ht="15" customHeight="1" x14ac:dyDescent="0.2">
      <c r="A159" s="462" t="s">
        <v>316</v>
      </c>
      <c r="B159" s="463"/>
      <c r="C159" s="241">
        <f>'[1]Nota II.1.6'!C228</f>
        <v>23414</v>
      </c>
      <c r="D159" s="240">
        <f>'[1]Nota II.1.6'!D228</f>
        <v>100</v>
      </c>
      <c r="E159" s="240">
        <f>'[1]Nota II.1.6'!E228</f>
        <v>23414000</v>
      </c>
      <c r="F159" s="240">
        <f>'[1]Nota II.1.6'!F228</f>
        <v>0</v>
      </c>
      <c r="G159" s="240">
        <f>'[1]Nota II.1.6'!G228</f>
        <v>23414000</v>
      </c>
      <c r="H159" s="240">
        <f>'[1]Nota II.1.6'!H228</f>
        <v>-3986621.68</v>
      </c>
      <c r="I159" s="240">
        <f>'[1]Nota II.1.6'!I228</f>
        <v>29450018.789999999</v>
      </c>
      <c r="J159" s="3"/>
    </row>
    <row r="160" spans="1:10" ht="15" customHeight="1" x14ac:dyDescent="0.2">
      <c r="A160" s="462" t="s">
        <v>25</v>
      </c>
      <c r="B160" s="463"/>
      <c r="C160" s="241">
        <f>'[1]Nota II.1.6'!C229</f>
        <v>62965</v>
      </c>
      <c r="D160" s="240">
        <f>'[1]Nota II.1.6'!D229</f>
        <v>100</v>
      </c>
      <c r="E160" s="240">
        <f>'[1]Nota II.1.6'!E229</f>
        <v>62965000</v>
      </c>
      <c r="F160" s="240">
        <f>'[1]Nota II.1.6'!F229</f>
        <v>0</v>
      </c>
      <c r="G160" s="240">
        <f>'[1]Nota II.1.6'!G229</f>
        <v>62965000</v>
      </c>
      <c r="H160" s="240">
        <f>'[1]Nota II.1.6'!H229</f>
        <v>-55712.02</v>
      </c>
      <c r="I160" s="240">
        <f>'[1]Nota II.1.6'!I229</f>
        <v>63317426.700000003</v>
      </c>
      <c r="J160" s="3"/>
    </row>
    <row r="161" spans="1:10" ht="15" customHeight="1" x14ac:dyDescent="0.2">
      <c r="A161" s="462" t="s">
        <v>21</v>
      </c>
      <c r="B161" s="463"/>
      <c r="C161" s="241">
        <f>'[1]Nota II.1.6'!C237</f>
        <v>19355</v>
      </c>
      <c r="D161" s="240">
        <f>'[1]Nota II.1.6'!D237</f>
        <v>100</v>
      </c>
      <c r="E161" s="240">
        <f>'[1]Nota II.1.6'!E237</f>
        <v>19355000</v>
      </c>
      <c r="F161" s="240">
        <f>'[1]Nota II.1.6'!F237</f>
        <v>6860755.9000000004</v>
      </c>
      <c r="G161" s="240">
        <f>'[1]Nota II.1.6'!G237</f>
        <v>12494244.1</v>
      </c>
      <c r="H161" s="240">
        <f>'[1]Nota II.1.6'!H237</f>
        <v>-16257819.130000001</v>
      </c>
      <c r="I161" s="240">
        <f>'[1]Nota II.1.6'!I237</f>
        <v>12222797.050000001</v>
      </c>
      <c r="J161" s="3"/>
    </row>
    <row r="162" spans="1:10" x14ac:dyDescent="0.2">
      <c r="A162" s="462" t="s">
        <v>22</v>
      </c>
      <c r="B162" s="463"/>
      <c r="C162" s="241">
        <f>'[1]Nota II.1.6'!C230</f>
        <v>19383</v>
      </c>
      <c r="D162" s="240">
        <f>'[1]Nota II.1.6'!D230</f>
        <v>100</v>
      </c>
      <c r="E162" s="240">
        <f>'[1]Nota II.1.6'!E230</f>
        <v>19383000</v>
      </c>
      <c r="F162" s="240">
        <f>'[1]Nota II.1.6'!F230</f>
        <v>8653319.3800000008</v>
      </c>
      <c r="G162" s="240">
        <f>'[1]Nota II.1.6'!G230</f>
        <v>10729680.619999999</v>
      </c>
      <c r="H162" s="240">
        <f>'[1]Nota II.1.6'!H230</f>
        <v>-11175742.75</v>
      </c>
      <c r="I162" s="240">
        <f>'[1]Nota II.1.6'!I230</f>
        <v>10729680.619999999</v>
      </c>
      <c r="J162" s="3"/>
    </row>
    <row r="163" spans="1:10" ht="15" customHeight="1" x14ac:dyDescent="0.2">
      <c r="A163" s="462" t="s">
        <v>23</v>
      </c>
      <c r="B163" s="463"/>
      <c r="C163" s="241">
        <f>'[1]Nota II.1.6'!C231</f>
        <v>32192</v>
      </c>
      <c r="D163" s="240">
        <f>'[1]Nota II.1.6'!D231</f>
        <v>100</v>
      </c>
      <c r="E163" s="240">
        <f>'[1]Nota II.1.6'!E231</f>
        <v>32192000</v>
      </c>
      <c r="F163" s="240">
        <f>'[1]Nota II.1.6'!F231</f>
        <v>32192000</v>
      </c>
      <c r="G163" s="240">
        <f>'[1]Nota II.1.6'!G231</f>
        <v>0</v>
      </c>
      <c r="H163" s="240">
        <f>'[1]Nota II.1.6'!H231</f>
        <v>-28025570.239999998</v>
      </c>
      <c r="I163" s="240">
        <f>'[1]Nota II.1.6'!I231</f>
        <v>-8282695.7199999997</v>
      </c>
      <c r="J163" s="3"/>
    </row>
    <row r="164" spans="1:10" ht="13.5" customHeight="1" x14ac:dyDescent="0.2">
      <c r="A164" s="462" t="s">
        <v>315</v>
      </c>
      <c r="B164" s="463"/>
      <c r="C164" s="241">
        <f>'[1]Nota II.1.6'!C232</f>
        <v>20111</v>
      </c>
      <c r="D164" s="240">
        <f>'[1]Nota II.1.6'!D232</f>
        <v>100</v>
      </c>
      <c r="E164" s="240">
        <f>'[1]Nota II.1.6'!E232</f>
        <v>20111000</v>
      </c>
      <c r="F164" s="240">
        <f>'[1]Nota II.1.6'!F232</f>
        <v>1014663.13</v>
      </c>
      <c r="G164" s="240">
        <f>'[1]Nota II.1.6'!G232</f>
        <v>19096336.870000001</v>
      </c>
      <c r="H164" s="240">
        <f>'[1]Nota II.1.6'!H232</f>
        <v>154822.39000000001</v>
      </c>
      <c r="I164" s="240">
        <f>'[1]Nota II.1.6'!I232</f>
        <v>19096336.870000001</v>
      </c>
      <c r="J164" s="3"/>
    </row>
    <row r="165" spans="1:10" ht="15" customHeight="1" x14ac:dyDescent="0.2">
      <c r="A165" s="462" t="s">
        <v>314</v>
      </c>
      <c r="B165" s="463"/>
      <c r="C165" s="241">
        <f>'[1]Nota II.1.6'!C233</f>
        <v>100</v>
      </c>
      <c r="D165" s="240">
        <f>'[1]Nota II.1.6'!D233</f>
        <v>100</v>
      </c>
      <c r="E165" s="240">
        <f>'[1]Nota II.1.6'!E233</f>
        <v>50000</v>
      </c>
      <c r="F165" s="240">
        <f>'[1]Nota II.1.6'!F233</f>
        <v>50000</v>
      </c>
      <c r="G165" s="240">
        <f>'[1]Nota II.1.6'!G233</f>
        <v>0</v>
      </c>
      <c r="H165" s="240"/>
      <c r="I165" s="240"/>
      <c r="J165" s="3"/>
    </row>
    <row r="166" spans="1:10" ht="15" customHeight="1" x14ac:dyDescent="0.2">
      <c r="A166" s="462" t="s">
        <v>313</v>
      </c>
      <c r="B166" s="463"/>
      <c r="C166" s="241">
        <f>'[1]Nota II.1.6'!C234</f>
        <v>16000</v>
      </c>
      <c r="D166" s="240">
        <f>'[1]Nota II.1.6'!D234</f>
        <v>40.22</v>
      </c>
      <c r="E166" s="240">
        <f>'[1]Nota II.1.6'!E234</f>
        <v>16000000</v>
      </c>
      <c r="F166" s="240">
        <f>'[1]Nota II.1.6'!F234</f>
        <v>7083826.4900000002</v>
      </c>
      <c r="G166" s="240">
        <f>'[1]Nota II.1.6'!G234</f>
        <v>8916173.5099999998</v>
      </c>
      <c r="H166" s="240">
        <f>'[1]Nota II.1.6'!H234</f>
        <v>-4239087.17</v>
      </c>
      <c r="I166" s="240">
        <f>'[1]Nota II.1.6'!I234</f>
        <v>22169508.16</v>
      </c>
      <c r="J166" s="3"/>
    </row>
    <row r="167" spans="1:10" ht="15" customHeight="1" thickBot="1" x14ac:dyDescent="0.25">
      <c r="A167" s="482" t="s">
        <v>312</v>
      </c>
      <c r="B167" s="483"/>
      <c r="C167" s="241">
        <f>'[1]Nota II.1.6'!C235</f>
        <v>16862</v>
      </c>
      <c r="D167" s="240">
        <f>'[1]Nota II.1.6'!D235</f>
        <v>0</v>
      </c>
      <c r="E167" s="240">
        <f>'[1]Nota II.1.6'!E235</f>
        <v>195296.65</v>
      </c>
      <c r="F167" s="240">
        <f>'[1]Nota II.1.6'!F235</f>
        <v>-13138.4</v>
      </c>
      <c r="G167" s="240">
        <f>'[1]Nota II.1.6'!G235</f>
        <v>208435.05</v>
      </c>
      <c r="H167" s="240">
        <f>'[1]Nota II.1.6'!H235</f>
        <v>0</v>
      </c>
      <c r="I167" s="240">
        <f>'[1]Nota II.1.6'!I235</f>
        <v>0</v>
      </c>
      <c r="J167" s="3"/>
    </row>
    <row r="168" spans="1:10" ht="15.75" customHeight="1" thickBot="1" x14ac:dyDescent="0.3">
      <c r="A168" s="484" t="s">
        <v>12</v>
      </c>
      <c r="B168" s="485"/>
      <c r="C168" s="232"/>
      <c r="D168" s="232"/>
      <c r="E168" s="232">
        <f>SUM(E144:E167)</f>
        <v>5079777246.6499996</v>
      </c>
      <c r="F168" s="232">
        <f>SUM(F144:F167)</f>
        <v>55841426.500000007</v>
      </c>
      <c r="G168" s="232">
        <f>SUM(G144:G167)</f>
        <v>5023935820.1500006</v>
      </c>
      <c r="H168" s="232">
        <f>SUM(H144:H167)</f>
        <v>12977135.449999994</v>
      </c>
      <c r="I168" s="232">
        <f>SUM(I144:I167)</f>
        <v>8783702656.8700027</v>
      </c>
    </row>
    <row r="169" spans="1:10" x14ac:dyDescent="0.25">
      <c r="A169" s="464"/>
      <c r="B169" s="465"/>
      <c r="C169" s="465"/>
      <c r="D169" s="465"/>
      <c r="E169" s="465"/>
      <c r="F169" s="465"/>
      <c r="G169" s="465"/>
      <c r="H169" s="465"/>
      <c r="I169" s="465"/>
    </row>
    <row r="170" spans="1:10" x14ac:dyDescent="0.25">
      <c r="A170" s="55"/>
      <c r="B170" s="5"/>
      <c r="C170" s="5"/>
      <c r="D170" s="5"/>
      <c r="E170" s="5"/>
      <c r="F170" s="5"/>
      <c r="G170" s="5"/>
      <c r="H170" s="5"/>
      <c r="I170" s="5"/>
    </row>
    <row r="171" spans="1:10" ht="15" x14ac:dyDescent="0.25">
      <c r="A171" s="360" t="s">
        <v>327</v>
      </c>
      <c r="B171" s="479"/>
      <c r="C171" s="479"/>
      <c r="D171" s="479"/>
      <c r="E171" s="479"/>
      <c r="F171" s="479"/>
      <c r="G171" s="479"/>
      <c r="H171" s="479"/>
      <c r="I171" s="479"/>
    </row>
    <row r="172" spans="1:10" ht="8.4499999999999993" customHeight="1" thickBot="1" x14ac:dyDescent="0.3">
      <c r="A172" s="464"/>
      <c r="B172" s="465"/>
      <c r="C172" s="465"/>
      <c r="D172" s="465"/>
      <c r="E172" s="465"/>
      <c r="F172" s="465"/>
      <c r="G172" s="465"/>
      <c r="H172" s="465"/>
      <c r="I172" s="465"/>
    </row>
    <row r="173" spans="1:10" ht="87.75" customHeight="1" thickBot="1" x14ac:dyDescent="0.3">
      <c r="A173" s="469" t="s">
        <v>326</v>
      </c>
      <c r="B173" s="470"/>
      <c r="C173" s="166" t="s">
        <v>325</v>
      </c>
      <c r="D173" s="239" t="s">
        <v>324</v>
      </c>
      <c r="E173" s="166" t="s">
        <v>323</v>
      </c>
      <c r="F173" s="199" t="s">
        <v>322</v>
      </c>
      <c r="G173" s="166" t="s">
        <v>321</v>
      </c>
      <c r="H173" s="166" t="s">
        <v>320</v>
      </c>
      <c r="I173" s="238" t="s">
        <v>319</v>
      </c>
      <c r="J173" s="46"/>
    </row>
    <row r="174" spans="1:10" x14ac:dyDescent="0.25">
      <c r="A174" s="471" t="s">
        <v>187</v>
      </c>
      <c r="B174" s="472"/>
      <c r="C174" s="237"/>
      <c r="D174" s="237"/>
      <c r="E174" s="237"/>
      <c r="F174" s="237"/>
      <c r="G174" s="237"/>
      <c r="H174" s="237"/>
      <c r="I174" s="236"/>
      <c r="J174" s="46"/>
    </row>
    <row r="175" spans="1:10" x14ac:dyDescent="0.2">
      <c r="A175" s="692" t="s">
        <v>35</v>
      </c>
      <c r="B175" s="693"/>
      <c r="C175" s="235">
        <f>'[1]Nota II.1.6'!C240</f>
        <v>10406</v>
      </c>
      <c r="D175" s="234">
        <f>'[1]Nota II.1.6'!D240</f>
        <v>100</v>
      </c>
      <c r="E175" s="234">
        <f>'[1]Nota II.1.6'!E240</f>
        <v>520300</v>
      </c>
      <c r="F175" s="234">
        <f>'[1]Nota II.1.6'!F240</f>
        <v>0</v>
      </c>
      <c r="G175" s="234">
        <f>'[1]Nota II.1.6'!G240</f>
        <v>520300</v>
      </c>
      <c r="H175" s="234">
        <f>'[1]Nota II.1.6'!H240</f>
        <v>-538277.28</v>
      </c>
      <c r="I175" s="234">
        <f>'[1]Nota II.1.6'!I240</f>
        <v>1952544.59</v>
      </c>
      <c r="J175" s="3"/>
    </row>
    <row r="176" spans="1:10" ht="26.25" customHeight="1" x14ac:dyDescent="0.2">
      <c r="A176" s="456" t="s">
        <v>32</v>
      </c>
      <c r="B176" s="481"/>
      <c r="C176" s="235">
        <f>'[1]Nota II.1.6'!C242</f>
        <v>585616</v>
      </c>
      <c r="D176" s="234">
        <f>'[1]Nota II.1.6'!D242</f>
        <v>100</v>
      </c>
      <c r="E176" s="234">
        <f>'[1]Nota II.1.6'!E242</f>
        <v>292808000</v>
      </c>
      <c r="F176" s="234">
        <f>'[1]Nota II.1.6'!F242</f>
        <v>0</v>
      </c>
      <c r="G176" s="234">
        <f>'[1]Nota II.1.6'!G242</f>
        <v>292808000</v>
      </c>
      <c r="H176" s="234">
        <f>'[1]Nota II.1.6'!H242</f>
        <v>-2657164.7999999998</v>
      </c>
      <c r="I176" s="234">
        <f>'[1]Nota II.1.6'!I242</f>
        <v>1113791261.3900001</v>
      </c>
      <c r="J176" s="3"/>
    </row>
    <row r="177" spans="1:10" ht="15" customHeight="1" x14ac:dyDescent="0.2">
      <c r="A177" s="456" t="s">
        <v>31</v>
      </c>
      <c r="B177" s="481"/>
      <c r="C177" s="235">
        <f>'[1]Nota II.1.6'!C243</f>
        <v>110982</v>
      </c>
      <c r="D177" s="234">
        <f>'[1]Nota II.1.6'!D243</f>
        <v>100</v>
      </c>
      <c r="E177" s="234">
        <f>'[1]Nota II.1.6'!E243</f>
        <v>55491000</v>
      </c>
      <c r="F177" s="234">
        <f>'[1]Nota II.1.6'!F243</f>
        <v>0</v>
      </c>
      <c r="G177" s="234">
        <f>'[1]Nota II.1.6'!G243</f>
        <v>55491000</v>
      </c>
      <c r="H177" s="234">
        <f>'[1]Nota II.1.6'!H243</f>
        <v>4056923.81</v>
      </c>
      <c r="I177" s="234">
        <f>'[1]Nota II.1.6'!I243</f>
        <v>122970477.16</v>
      </c>
      <c r="J177" s="3"/>
    </row>
    <row r="178" spans="1:10" ht="15" customHeight="1" x14ac:dyDescent="0.2">
      <c r="A178" s="456" t="s">
        <v>34</v>
      </c>
      <c r="B178" s="481"/>
      <c r="C178" s="235">
        <f>'[1]Nota II.1.6'!C241</f>
        <v>657835</v>
      </c>
      <c r="D178" s="234">
        <f>'[1]Nota II.1.6'!D241</f>
        <v>100</v>
      </c>
      <c r="E178" s="234">
        <f>'[1]Nota II.1.6'!E241</f>
        <v>328917500</v>
      </c>
      <c r="F178" s="234">
        <f>'[1]Nota II.1.6'!F241</f>
        <v>0</v>
      </c>
      <c r="G178" s="234">
        <f>'[1]Nota II.1.6'!G241</f>
        <v>328917500</v>
      </c>
      <c r="H178" s="234">
        <f>'[1]Nota II.1.6'!H241</f>
        <v>3513025.44</v>
      </c>
      <c r="I178" s="234">
        <f>'[1]Nota II.1.6'!I241</f>
        <v>653780126.42999995</v>
      </c>
      <c r="J178" s="3"/>
    </row>
    <row r="179" spans="1:10" ht="15" customHeight="1" x14ac:dyDescent="0.2">
      <c r="A179" s="456" t="s">
        <v>33</v>
      </c>
      <c r="B179" s="481"/>
      <c r="C179" s="235">
        <f>'[1]Nota II.1.6'!C244</f>
        <v>154970</v>
      </c>
      <c r="D179" s="234">
        <f>'[1]Nota II.1.6'!D244</f>
        <v>100</v>
      </c>
      <c r="E179" s="234">
        <f>'[1]Nota II.1.6'!E244</f>
        <v>15497000</v>
      </c>
      <c r="F179" s="234">
        <f>'[1]Nota II.1.6'!F244</f>
        <v>14940590</v>
      </c>
      <c r="G179" s="234">
        <f>'[1]Nota II.1.6'!G244</f>
        <v>556410</v>
      </c>
      <c r="H179" s="234">
        <f>'[1]Nota II.1.6'!H244</f>
        <v>-8141358.2800000003</v>
      </c>
      <c r="I179" s="234">
        <f>'[1]Nota II.1.6'!I244</f>
        <v>556410</v>
      </c>
      <c r="J179" s="3"/>
    </row>
    <row r="180" spans="1:10" ht="15" customHeight="1" x14ac:dyDescent="0.2">
      <c r="A180" s="456" t="s">
        <v>30</v>
      </c>
      <c r="B180" s="481"/>
      <c r="C180" s="235">
        <f>'[1]Nota II.1.6'!C263</f>
        <v>4600</v>
      </c>
      <c r="D180" s="234">
        <f>'[1]Nota II.1.6'!D263</f>
        <v>100</v>
      </c>
      <c r="E180" s="234">
        <f>'[1]Nota II.1.6'!E263</f>
        <v>2300000</v>
      </c>
      <c r="F180" s="234">
        <f>'[1]Nota II.1.6'!F263</f>
        <v>0</v>
      </c>
      <c r="G180" s="234">
        <f>'[1]Nota II.1.6'!G263</f>
        <v>2300000</v>
      </c>
      <c r="H180" s="234">
        <f>'[1]Nota II.1.6'!H263</f>
        <v>-493197.76</v>
      </c>
      <c r="I180" s="234">
        <f>'[1]Nota II.1.6'!I263</f>
        <v>5048786.1900000004</v>
      </c>
      <c r="J180" s="3"/>
    </row>
    <row r="181" spans="1:10" ht="27.75" customHeight="1" x14ac:dyDescent="0.2">
      <c r="A181" s="456" t="s">
        <v>318</v>
      </c>
      <c r="B181" s="481"/>
      <c r="C181" s="235">
        <f>'[1]Nota II.1.6'!C245</f>
        <v>27345751</v>
      </c>
      <c r="D181" s="234">
        <f>'[1]Nota II.1.6'!D245</f>
        <v>100</v>
      </c>
      <c r="E181" s="234">
        <f>'[1]Nota II.1.6'!E245</f>
        <v>2734575100</v>
      </c>
      <c r="F181" s="234">
        <f>'[1]Nota II.1.6'!F245</f>
        <v>0</v>
      </c>
      <c r="G181" s="234">
        <f>'[1]Nota II.1.6'!G245</f>
        <v>2734575100</v>
      </c>
      <c r="H181" s="234">
        <f>'[1]Nota II.1.6'!H245</f>
        <v>15878346.630000001</v>
      </c>
      <c r="I181" s="234">
        <f>'[1]Nota II.1.6'!I245</f>
        <v>4626027113.75</v>
      </c>
      <c r="J181" s="3"/>
    </row>
    <row r="182" spans="1:10" ht="15" customHeight="1" x14ac:dyDescent="0.2">
      <c r="A182" s="456" t="s">
        <v>28</v>
      </c>
      <c r="B182" s="481"/>
      <c r="C182" s="235">
        <f>'[1]Nota II.1.6'!C246</f>
        <v>933516</v>
      </c>
      <c r="D182" s="234">
        <f>'[1]Nota II.1.6'!D246</f>
        <v>100</v>
      </c>
      <c r="E182" s="234">
        <f>'[1]Nota II.1.6'!E246</f>
        <v>466758000</v>
      </c>
      <c r="F182" s="234">
        <f>'[1]Nota II.1.6'!F246</f>
        <v>0</v>
      </c>
      <c r="G182" s="234">
        <f>'[1]Nota II.1.6'!G246</f>
        <v>466758000</v>
      </c>
      <c r="H182" s="234">
        <f>'[1]Nota II.1.6'!H246</f>
        <v>418429.77</v>
      </c>
      <c r="I182" s="234">
        <f>'[1]Nota II.1.6'!I246</f>
        <v>688167305.41999996</v>
      </c>
      <c r="J182" s="3"/>
    </row>
    <row r="183" spans="1:10" ht="26.25" customHeight="1" x14ac:dyDescent="0.2">
      <c r="A183" s="456" t="s">
        <v>27</v>
      </c>
      <c r="B183" s="481"/>
      <c r="C183" s="235">
        <f>'[1]Nota II.1.6'!C247</f>
        <v>10000</v>
      </c>
      <c r="D183" s="234">
        <f>'[1]Nota II.1.6'!D247</f>
        <v>100</v>
      </c>
      <c r="E183" s="234">
        <f>'[1]Nota II.1.6'!E247</f>
        <v>5000000</v>
      </c>
      <c r="F183" s="234">
        <f>'[1]Nota II.1.6'!F247</f>
        <v>0</v>
      </c>
      <c r="G183" s="234">
        <f>'[1]Nota II.1.6'!G247</f>
        <v>5000000</v>
      </c>
      <c r="H183" s="234">
        <f>'[1]Nota II.1.6'!H247</f>
        <v>1956359.64</v>
      </c>
      <c r="I183" s="234">
        <f>'[1]Nota II.1.6'!I247</f>
        <v>18916197.390000001</v>
      </c>
      <c r="J183" s="3"/>
    </row>
    <row r="184" spans="1:10" ht="15" customHeight="1" x14ac:dyDescent="0.2">
      <c r="A184" s="456" t="s">
        <v>317</v>
      </c>
      <c r="B184" s="481"/>
      <c r="C184" s="235">
        <f>'[1]Nota II.1.6'!C248</f>
        <v>24601</v>
      </c>
      <c r="D184" s="234">
        <f>'[1]Nota II.1.6'!D248</f>
        <v>100</v>
      </c>
      <c r="E184" s="234">
        <f>'[1]Nota II.1.6'!E248</f>
        <v>1230050</v>
      </c>
      <c r="F184" s="234">
        <f>'[1]Nota II.1.6'!F248</f>
        <v>0</v>
      </c>
      <c r="G184" s="234">
        <f>'[1]Nota II.1.6'!G248</f>
        <v>1230050</v>
      </c>
      <c r="H184" s="234">
        <f>'[1]Nota II.1.6'!H248</f>
        <v>-830493.94</v>
      </c>
      <c r="I184" s="234">
        <f>'[1]Nota II.1.6'!I248</f>
        <v>6390832.6100000003</v>
      </c>
      <c r="J184" s="3"/>
    </row>
    <row r="185" spans="1:10" ht="15" customHeight="1" x14ac:dyDescent="0.2">
      <c r="A185" s="456" t="s">
        <v>19</v>
      </c>
      <c r="B185" s="481"/>
      <c r="C185" s="235">
        <f>'[1]Nota II.1.6'!C249</f>
        <v>80500</v>
      </c>
      <c r="D185" s="234">
        <f>'[1]Nota II.1.6'!D249</f>
        <v>100</v>
      </c>
      <c r="E185" s="234">
        <f>'[1]Nota II.1.6'!E249</f>
        <v>80500000</v>
      </c>
      <c r="F185" s="234">
        <f>'[1]Nota II.1.6'!F249</f>
        <v>0</v>
      </c>
      <c r="G185" s="234">
        <f>'[1]Nota II.1.6'!G249</f>
        <v>80500000</v>
      </c>
      <c r="H185" s="234">
        <f>'[1]Nota II.1.6'!H249</f>
        <v>1476440.71</v>
      </c>
      <c r="I185" s="234">
        <f>'[1]Nota II.1.6'!I249</f>
        <v>114834323.59999999</v>
      </c>
      <c r="J185" s="3"/>
    </row>
    <row r="186" spans="1:10" ht="15" customHeight="1" x14ac:dyDescent="0.2">
      <c r="A186" s="456" t="s">
        <v>17</v>
      </c>
      <c r="B186" s="481"/>
      <c r="C186" s="235">
        <f>'[1]Nota II.1.6'!C250</f>
        <v>143745</v>
      </c>
      <c r="D186" s="234">
        <f>'[1]Nota II.1.6'!D250</f>
        <v>100</v>
      </c>
      <c r="E186" s="234">
        <f>'[1]Nota II.1.6'!E250</f>
        <v>143745000</v>
      </c>
      <c r="F186" s="234">
        <f>'[1]Nota II.1.6'!F250</f>
        <v>0</v>
      </c>
      <c r="G186" s="234">
        <f>'[1]Nota II.1.6'!G250</f>
        <v>143745000</v>
      </c>
      <c r="H186" s="234">
        <f>'[1]Nota II.1.6'!H250</f>
        <v>6286497.29</v>
      </c>
      <c r="I186" s="234">
        <f>'[1]Nota II.1.6'!I250</f>
        <v>199695140.44999999</v>
      </c>
      <c r="J186" s="3"/>
    </row>
    <row r="187" spans="1:10" ht="15" customHeight="1" x14ac:dyDescent="0.2">
      <c r="A187" s="456" t="s">
        <v>18</v>
      </c>
      <c r="B187" s="481"/>
      <c r="C187" s="235">
        <f>'[1]Nota II.1.6'!C251</f>
        <v>107466</v>
      </c>
      <c r="D187" s="234">
        <f>'[1]Nota II.1.6'!D251</f>
        <v>100</v>
      </c>
      <c r="E187" s="234">
        <f>'[1]Nota II.1.6'!E251</f>
        <v>107466000</v>
      </c>
      <c r="F187" s="234">
        <f>'[1]Nota II.1.6'!F251</f>
        <v>0</v>
      </c>
      <c r="G187" s="234">
        <f>'[1]Nota II.1.6'!G251</f>
        <v>107466000</v>
      </c>
      <c r="H187" s="234">
        <f>'[1]Nota II.1.6'!H251</f>
        <v>2719234.47</v>
      </c>
      <c r="I187" s="234">
        <f>'[1]Nota II.1.6'!I251</f>
        <v>118103777.56</v>
      </c>
      <c r="J187" s="3"/>
    </row>
    <row r="188" spans="1:10" ht="15" customHeight="1" x14ac:dyDescent="0.2">
      <c r="A188" s="456" t="s">
        <v>16</v>
      </c>
      <c r="B188" s="481"/>
      <c r="C188" s="235">
        <f>'[1]Nota II.1.6'!C252</f>
        <v>934550</v>
      </c>
      <c r="D188" s="234">
        <f>'[1]Nota II.1.6'!D252</f>
        <v>100</v>
      </c>
      <c r="E188" s="234">
        <f>'[1]Nota II.1.6'!E252</f>
        <v>467275000</v>
      </c>
      <c r="F188" s="234">
        <f>'[1]Nota II.1.6'!F252</f>
        <v>0</v>
      </c>
      <c r="G188" s="234">
        <f>'[1]Nota II.1.6'!G252</f>
        <v>467275000</v>
      </c>
      <c r="H188" s="234">
        <f>'[1]Nota II.1.6'!H252</f>
        <v>7209257.0099999998</v>
      </c>
      <c r="I188" s="234">
        <f>'[1]Nota II.1.6'!I252</f>
        <v>1009668487.79</v>
      </c>
      <c r="J188" s="3"/>
    </row>
    <row r="189" spans="1:10" ht="15" customHeight="1" x14ac:dyDescent="0.2">
      <c r="A189" s="456" t="s">
        <v>15</v>
      </c>
      <c r="B189" s="481"/>
      <c r="C189" s="235">
        <f>'[1]Nota II.1.6'!C253</f>
        <v>6600</v>
      </c>
      <c r="D189" s="234">
        <f>'[1]Nota II.1.6'!D253</f>
        <v>100</v>
      </c>
      <c r="E189" s="234">
        <f>'[1]Nota II.1.6'!E253</f>
        <v>3300000</v>
      </c>
      <c r="F189" s="234">
        <f>'[1]Nota II.1.6'!F253</f>
        <v>0</v>
      </c>
      <c r="G189" s="234">
        <f>'[1]Nota II.1.6'!G253</f>
        <v>3300000</v>
      </c>
      <c r="H189" s="234">
        <f>'[1]Nota II.1.6'!H253</f>
        <v>81626.149999999994</v>
      </c>
      <c r="I189" s="234">
        <f>'[1]Nota II.1.6'!I253</f>
        <v>4764070.03</v>
      </c>
      <c r="J189" s="3"/>
    </row>
    <row r="190" spans="1:10" ht="15" customHeight="1" x14ac:dyDescent="0.2">
      <c r="A190" s="456" t="s">
        <v>36</v>
      </c>
      <c r="B190" s="481"/>
      <c r="C190" s="235">
        <f>'[1]Nota II.1.6'!C254</f>
        <v>1000</v>
      </c>
      <c r="D190" s="234">
        <f>'[1]Nota II.1.6'!D254</f>
        <v>100</v>
      </c>
      <c r="E190" s="234">
        <f>'[1]Nota II.1.6'!E254</f>
        <v>1000000</v>
      </c>
      <c r="F190" s="234">
        <f>'[1]Nota II.1.6'!F254</f>
        <v>0</v>
      </c>
      <c r="G190" s="234">
        <f>'[1]Nota II.1.6'!G254</f>
        <v>1000000</v>
      </c>
      <c r="H190" s="234">
        <f>'[1]Nota II.1.6'!H254</f>
        <v>-451543.54</v>
      </c>
      <c r="I190" s="234">
        <f>'[1]Nota II.1.6'!I254</f>
        <v>18389177.809999999</v>
      </c>
      <c r="J190" s="3"/>
    </row>
    <row r="191" spans="1:10" ht="15" customHeight="1" x14ac:dyDescent="0.2">
      <c r="A191" s="456" t="s">
        <v>316</v>
      </c>
      <c r="B191" s="481"/>
      <c r="C191" s="235">
        <f>'[1]Nota II.1.6'!C255</f>
        <v>22014</v>
      </c>
      <c r="D191" s="234">
        <f>'[1]Nota II.1.6'!D255</f>
        <v>100</v>
      </c>
      <c r="E191" s="234">
        <f>'[1]Nota II.1.6'!E255</f>
        <v>22014000</v>
      </c>
      <c r="F191" s="234">
        <f>'[1]Nota II.1.6'!F255</f>
        <v>0</v>
      </c>
      <c r="G191" s="234">
        <f>'[1]Nota II.1.6'!G255</f>
        <v>22014000</v>
      </c>
      <c r="H191" s="234">
        <f>'[1]Nota II.1.6'!H255</f>
        <v>-10255995.800000001</v>
      </c>
      <c r="I191" s="234">
        <f>'[1]Nota II.1.6'!I255</f>
        <v>27049049.309999999</v>
      </c>
      <c r="J191" s="3"/>
    </row>
    <row r="192" spans="1:10" ht="15" customHeight="1" x14ac:dyDescent="0.2">
      <c r="A192" s="456" t="s">
        <v>25</v>
      </c>
      <c r="B192" s="481"/>
      <c r="C192" s="235">
        <f>'[1]Nota II.1.6'!C256</f>
        <v>62965</v>
      </c>
      <c r="D192" s="234">
        <f>'[1]Nota II.1.6'!D256</f>
        <v>100</v>
      </c>
      <c r="E192" s="234">
        <f>'[1]Nota II.1.6'!E256</f>
        <v>62965000</v>
      </c>
      <c r="F192" s="234">
        <f>'[1]Nota II.1.6'!F256</f>
        <v>0</v>
      </c>
      <c r="G192" s="234">
        <f>'[1]Nota II.1.6'!G256</f>
        <v>62965000</v>
      </c>
      <c r="H192" s="234">
        <f>'[1]Nota II.1.6'!H256</f>
        <v>-1214695.92</v>
      </c>
      <c r="I192" s="234">
        <f>'[1]Nota II.1.6'!I256</f>
        <v>63373138.719999999</v>
      </c>
      <c r="J192" s="3"/>
    </row>
    <row r="193" spans="1:10" ht="15" customHeight="1" x14ac:dyDescent="0.2">
      <c r="A193" s="456" t="s">
        <v>21</v>
      </c>
      <c r="B193" s="481"/>
      <c r="C193" s="235">
        <f>'[1]Nota II.1.6'!C264</f>
        <v>19355</v>
      </c>
      <c r="D193" s="234">
        <f>'[1]Nota II.1.6'!D264</f>
        <v>100</v>
      </c>
      <c r="E193" s="234">
        <f>'[1]Nota II.1.6'!E264</f>
        <v>19355000</v>
      </c>
      <c r="F193" s="234">
        <f>'[1]Nota II.1.6'!F264</f>
        <v>8874383.8200000003</v>
      </c>
      <c r="G193" s="234">
        <f>'[1]Nota II.1.6'!G264</f>
        <v>10480616.18</v>
      </c>
      <c r="H193" s="234">
        <f>'[1]Nota II.1.6'!H264</f>
        <v>-11940616.869999999</v>
      </c>
      <c r="I193" s="234">
        <f>'[1]Nota II.1.6'!I264</f>
        <v>10480616.18</v>
      </c>
      <c r="J193" s="3"/>
    </row>
    <row r="194" spans="1:10" ht="15" customHeight="1" x14ac:dyDescent="0.2">
      <c r="A194" s="456" t="s">
        <v>22</v>
      </c>
      <c r="B194" s="481"/>
      <c r="C194" s="235">
        <f>'[1]Nota II.1.6'!C257</f>
        <v>19383</v>
      </c>
      <c r="D194" s="234">
        <f>'[1]Nota II.1.6'!D257</f>
        <v>100</v>
      </c>
      <c r="E194" s="234">
        <f>'[1]Nota II.1.6'!E257</f>
        <v>19383000</v>
      </c>
      <c r="F194" s="234">
        <f>'[1]Nota II.1.6'!F257</f>
        <v>5777576.6299999999</v>
      </c>
      <c r="G194" s="234">
        <f>'[1]Nota II.1.6'!G257</f>
        <v>13605423.369999999</v>
      </c>
      <c r="H194" s="234">
        <f>'[1]Nota II.1.6'!H257</f>
        <v>-8513214.4000000004</v>
      </c>
      <c r="I194" s="234">
        <f>'[1]Nota II.1.6'!I257</f>
        <v>13605423.369999999</v>
      </c>
      <c r="J194" s="3"/>
    </row>
    <row r="195" spans="1:10" ht="15" customHeight="1" x14ac:dyDescent="0.2">
      <c r="A195" s="456" t="s">
        <v>23</v>
      </c>
      <c r="B195" s="481"/>
      <c r="C195" s="235">
        <f>'[1]Nota II.1.6'!C258</f>
        <v>32192</v>
      </c>
      <c r="D195" s="234">
        <f>'[1]Nota II.1.6'!D258</f>
        <v>100</v>
      </c>
      <c r="E195" s="234">
        <f>'[1]Nota II.1.6'!E258</f>
        <v>32192000</v>
      </c>
      <c r="F195" s="234">
        <f>'[1]Nota II.1.6'!F258</f>
        <v>29649125.48</v>
      </c>
      <c r="G195" s="234">
        <f>'[1]Nota II.1.6'!G258</f>
        <v>2542874.52</v>
      </c>
      <c r="H195" s="234">
        <f>'[1]Nota II.1.6'!H258</f>
        <v>-22243213.34</v>
      </c>
      <c r="I195" s="234">
        <f>'[1]Nota II.1.6'!I258</f>
        <v>2542874.52</v>
      </c>
      <c r="J195" s="3"/>
    </row>
    <row r="196" spans="1:10" ht="15" customHeight="1" x14ac:dyDescent="0.2">
      <c r="A196" s="456" t="s">
        <v>315</v>
      </c>
      <c r="B196" s="481"/>
      <c r="C196" s="235">
        <f>'[1]Nota II.1.6'!C259</f>
        <v>20111</v>
      </c>
      <c r="D196" s="234">
        <f>'[1]Nota II.1.6'!D259</f>
        <v>100</v>
      </c>
      <c r="E196" s="234">
        <f>'[1]Nota II.1.6'!E259</f>
        <v>20111000</v>
      </c>
      <c r="F196" s="234">
        <f>'[1]Nota II.1.6'!F259</f>
        <v>328280.37</v>
      </c>
      <c r="G196" s="234">
        <f>'[1]Nota II.1.6'!G259</f>
        <v>19782719.629999999</v>
      </c>
      <c r="H196" s="234">
        <f>'[1]Nota II.1.6'!H259</f>
        <v>363744.12</v>
      </c>
      <c r="I196" s="234">
        <f>'[1]Nota II.1.6'!I259</f>
        <v>19782719.629999999</v>
      </c>
      <c r="J196" s="3"/>
    </row>
    <row r="197" spans="1:10" ht="15" customHeight="1" x14ac:dyDescent="0.2">
      <c r="A197" s="456" t="s">
        <v>314</v>
      </c>
      <c r="B197" s="481"/>
      <c r="C197" s="235">
        <f>'[1]Nota II.1.6'!C260</f>
        <v>100</v>
      </c>
      <c r="D197" s="234">
        <f>'[1]Nota II.1.6'!D260</f>
        <v>100</v>
      </c>
      <c r="E197" s="234">
        <f>'[1]Nota II.1.6'!E260</f>
        <v>50000</v>
      </c>
      <c r="F197" s="234">
        <f>'[1]Nota II.1.6'!F260</f>
        <v>50000</v>
      </c>
      <c r="G197" s="234">
        <f>'[1]Nota II.1.6'!G260</f>
        <v>0</v>
      </c>
      <c r="H197" s="234"/>
      <c r="I197" s="234"/>
      <c r="J197" s="3"/>
    </row>
    <row r="198" spans="1:10" ht="15" customHeight="1" x14ac:dyDescent="0.2">
      <c r="A198" s="456" t="s">
        <v>313</v>
      </c>
      <c r="B198" s="481"/>
      <c r="C198" s="235">
        <f>'[1]Nota II.1.6'!C261</f>
        <v>16000</v>
      </c>
      <c r="D198" s="234">
        <f>'[1]Nota II.1.6'!D261</f>
        <v>40.22</v>
      </c>
      <c r="E198" s="234">
        <f>'[1]Nota II.1.6'!E261</f>
        <v>16000000</v>
      </c>
      <c r="F198" s="234">
        <f>'[1]Nota II.1.6'!F261</f>
        <v>5358833.54</v>
      </c>
      <c r="G198" s="234">
        <f>'[1]Nota II.1.6'!G261</f>
        <v>10641166.460000001</v>
      </c>
      <c r="H198" s="234">
        <f>'[1]Nota II.1.6'!H261</f>
        <v>-2584676.0499999998</v>
      </c>
      <c r="I198" s="234">
        <f>'[1]Nota II.1.6'!I261</f>
        <v>26458595.329999998</v>
      </c>
      <c r="J198" s="3"/>
    </row>
    <row r="199" spans="1:10" ht="15" customHeight="1" thickBot="1" x14ac:dyDescent="0.25">
      <c r="A199" s="482" t="s">
        <v>312</v>
      </c>
      <c r="B199" s="483"/>
      <c r="C199" s="235">
        <f>'[1]Nota II.1.6'!C262</f>
        <v>16862</v>
      </c>
      <c r="D199" s="234"/>
      <c r="E199" s="234">
        <f>'[1]Nota II.1.6'!E262</f>
        <v>195296.65</v>
      </c>
      <c r="F199" s="234">
        <f>'[1]Nota II.1.6'!F262</f>
        <v>2039.3</v>
      </c>
      <c r="G199" s="234">
        <f>'[1]Nota II.1.6'!G262</f>
        <v>193257.35</v>
      </c>
      <c r="H199" s="234"/>
      <c r="I199" s="234"/>
      <c r="J199" s="3"/>
    </row>
    <row r="200" spans="1:10" ht="13.5" thickBot="1" x14ac:dyDescent="0.3">
      <c r="A200" s="484" t="s">
        <v>12</v>
      </c>
      <c r="B200" s="485"/>
      <c r="C200" s="232"/>
      <c r="D200" s="233"/>
      <c r="E200" s="232">
        <f>SUM(E175:E199)</f>
        <v>4898648246.6499996</v>
      </c>
      <c r="F200" s="232">
        <f>SUM(F175:F199)</f>
        <v>64980829.139999993</v>
      </c>
      <c r="G200" s="232">
        <f>SUM(G175:G199)</f>
        <v>4833667417.5100012</v>
      </c>
      <c r="H200" s="232">
        <f>SUM(H175:H199)</f>
        <v>-25904562.939999998</v>
      </c>
      <c r="I200" s="232">
        <f>SUM(I175:I199)</f>
        <v>8866348449.2300014</v>
      </c>
    </row>
    <row r="205" spans="1:10" ht="15" x14ac:dyDescent="0.25">
      <c r="A205" s="708" t="s">
        <v>311</v>
      </c>
      <c r="B205" s="560"/>
      <c r="C205" s="560"/>
      <c r="D205" s="560"/>
      <c r="E205" s="560"/>
      <c r="F205" s="560"/>
      <c r="G205" s="560"/>
      <c r="H205" s="560"/>
      <c r="I205" s="560"/>
    </row>
    <row r="206" spans="1:10" ht="13.5" thickBot="1" x14ac:dyDescent="0.3">
      <c r="A206" s="44"/>
      <c r="B206" s="44"/>
      <c r="C206" s="44"/>
      <c r="D206" s="44"/>
      <c r="E206" s="44"/>
      <c r="F206" s="44"/>
      <c r="G206" s="44"/>
      <c r="H206" s="44"/>
      <c r="I206" s="44"/>
    </row>
    <row r="207" spans="1:10" ht="13.5" thickBot="1" x14ac:dyDescent="0.3">
      <c r="A207" s="709" t="s">
        <v>310</v>
      </c>
      <c r="B207" s="710"/>
      <c r="C207" s="710"/>
      <c r="D207" s="711"/>
      <c r="E207" s="546" t="s">
        <v>187</v>
      </c>
      <c r="F207" s="362" t="s">
        <v>309</v>
      </c>
      <c r="G207" s="363"/>
      <c r="H207" s="364"/>
      <c r="I207" s="715" t="s">
        <v>221</v>
      </c>
    </row>
    <row r="208" spans="1:10" ht="13.5" thickBot="1" x14ac:dyDescent="0.3">
      <c r="A208" s="712"/>
      <c r="B208" s="713"/>
      <c r="C208" s="713"/>
      <c r="D208" s="714"/>
      <c r="E208" s="547"/>
      <c r="F208" s="231" t="s">
        <v>193</v>
      </c>
      <c r="G208" s="230" t="s">
        <v>308</v>
      </c>
      <c r="H208" s="229" t="s">
        <v>307</v>
      </c>
      <c r="I208" s="716"/>
    </row>
    <row r="209" spans="1:9" x14ac:dyDescent="0.25">
      <c r="A209" s="228">
        <v>1</v>
      </c>
      <c r="B209" s="530" t="s">
        <v>306</v>
      </c>
      <c r="C209" s="717"/>
      <c r="D209" s="531"/>
      <c r="E209" s="227">
        <f>'[1]Nota II.1.7.'!C25</f>
        <v>0</v>
      </c>
      <c r="F209" s="227">
        <f>'[1]Nota II.1.7.'!D25</f>
        <v>0</v>
      </c>
      <c r="G209" s="227">
        <f>'[1]Nota II.1.7.'!E25</f>
        <v>0</v>
      </c>
      <c r="H209" s="227">
        <f>'[1]Nota II.1.7.'!F25</f>
        <v>0</v>
      </c>
      <c r="I209" s="226">
        <f>E209+F209-G209-H209</f>
        <v>0</v>
      </c>
    </row>
    <row r="210" spans="1:9" x14ac:dyDescent="0.25">
      <c r="A210" s="225"/>
      <c r="B210" s="489" t="s">
        <v>303</v>
      </c>
      <c r="C210" s="490"/>
      <c r="D210" s="491"/>
      <c r="E210" s="11">
        <f>'[1]Nota II.1.7.'!C26</f>
        <v>0</v>
      </c>
      <c r="F210" s="11">
        <f>'[1]Nota II.1.7.'!D26</f>
        <v>0</v>
      </c>
      <c r="G210" s="11">
        <f>'[1]Nota II.1.7.'!E26</f>
        <v>0</v>
      </c>
      <c r="H210" s="11">
        <f>'[1]Nota II.1.7.'!F26</f>
        <v>0</v>
      </c>
      <c r="I210" s="222">
        <f>E210+F210-G210-H210</f>
        <v>0</v>
      </c>
    </row>
    <row r="211" spans="1:9" x14ac:dyDescent="0.25">
      <c r="A211" s="224" t="s">
        <v>305</v>
      </c>
      <c r="B211" s="486" t="s">
        <v>304</v>
      </c>
      <c r="C211" s="487"/>
      <c r="D211" s="488"/>
      <c r="E211" s="223">
        <f>'[1]Nota II.1.7.'!C27</f>
        <v>1323673221.6900001</v>
      </c>
      <c r="F211" s="223">
        <f>'[1]Nota II.1.7.'!D27</f>
        <v>857721132.20000005</v>
      </c>
      <c r="G211" s="223">
        <f>'[1]Nota II.1.7.'!E27</f>
        <v>27976338.710000001</v>
      </c>
      <c r="H211" s="223">
        <f>'[1]Nota II.1.7.'!F27</f>
        <v>744595688.65999997</v>
      </c>
      <c r="I211" s="222">
        <f>E211+F211-G211-H211</f>
        <v>1408822326.5200005</v>
      </c>
    </row>
    <row r="212" spans="1:9" x14ac:dyDescent="0.25">
      <c r="A212" s="224"/>
      <c r="B212" s="489" t="s">
        <v>303</v>
      </c>
      <c r="C212" s="490"/>
      <c r="D212" s="491"/>
      <c r="E212" s="223">
        <f>'[1]Nota II.1.7.'!C28</f>
        <v>0</v>
      </c>
      <c r="F212" s="223">
        <f>'[1]Nota II.1.7.'!D28</f>
        <v>0</v>
      </c>
      <c r="G212" s="223">
        <f>'[1]Nota II.1.7.'!E28</f>
        <v>0</v>
      </c>
      <c r="H212" s="223">
        <f>'[1]Nota II.1.7.'!F28</f>
        <v>0</v>
      </c>
      <c r="I212" s="222">
        <f>E212+F212-G212-H212</f>
        <v>0</v>
      </c>
    </row>
    <row r="213" spans="1:9" ht="13.5" thickBot="1" x14ac:dyDescent="0.3">
      <c r="A213" s="221" t="s">
        <v>302</v>
      </c>
      <c r="B213" s="486" t="s">
        <v>301</v>
      </c>
      <c r="C213" s="487"/>
      <c r="D213" s="488"/>
      <c r="E213" s="11">
        <f>'[1]Nota II.1.7.'!C29</f>
        <v>434684523.49000001</v>
      </c>
      <c r="F213" s="11">
        <f>'[1]Nota II.1.7.'!D29</f>
        <v>394387819.51999998</v>
      </c>
      <c r="G213" s="11">
        <f>'[1]Nota II.1.7.'!E29</f>
        <v>1387560.73</v>
      </c>
      <c r="H213" s="11">
        <f>'[1]Nota II.1.7.'!F29</f>
        <v>372505223.44999999</v>
      </c>
      <c r="I213" s="220">
        <f>E213+F213-G213-H213</f>
        <v>455179558.82999998</v>
      </c>
    </row>
    <row r="214" spans="1:9" ht="13.5" thickBot="1" x14ac:dyDescent="0.3">
      <c r="A214" s="492" t="s">
        <v>12</v>
      </c>
      <c r="B214" s="493"/>
      <c r="C214" s="493"/>
      <c r="D214" s="494"/>
      <c r="E214" s="174">
        <f>E209+E211+E213</f>
        <v>1758357745.1800001</v>
      </c>
      <c r="F214" s="219">
        <f>F209+F211+F213</f>
        <v>1252108951.72</v>
      </c>
      <c r="G214" s="219">
        <f>G209+G211+G213</f>
        <v>29363899.440000001</v>
      </c>
      <c r="H214" s="174">
        <f>H209+H211+H213</f>
        <v>1117100912.1099999</v>
      </c>
      <c r="I214" s="175">
        <f>I209+I211+I213</f>
        <v>1864001885.3500004</v>
      </c>
    </row>
    <row r="215" spans="1:9" x14ac:dyDescent="0.2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5" x14ac:dyDescent="0.25">
      <c r="A218" s="495" t="s">
        <v>300</v>
      </c>
      <c r="B218" s="495"/>
      <c r="C218" s="495"/>
      <c r="D218" s="495"/>
      <c r="E218" s="495"/>
      <c r="F218" s="495"/>
      <c r="G218" s="495"/>
    </row>
    <row r="219" spans="1:9" ht="13.5" thickBot="1" x14ac:dyDescent="0.3">
      <c r="A219" s="192"/>
      <c r="B219" s="191"/>
      <c r="C219" s="24"/>
      <c r="D219" s="24"/>
      <c r="E219" s="24"/>
      <c r="F219" s="24"/>
      <c r="G219" s="24"/>
    </row>
    <row r="220" spans="1:9" ht="26.25" thickBot="1" x14ac:dyDescent="0.3">
      <c r="A220" s="548" t="s">
        <v>262</v>
      </c>
      <c r="B220" s="549"/>
      <c r="C220" s="731"/>
      <c r="D220" s="218" t="s">
        <v>222</v>
      </c>
      <c r="E220" s="216" t="s">
        <v>299</v>
      </c>
      <c r="F220" s="217" t="s">
        <v>298</v>
      </c>
      <c r="G220" s="216" t="s">
        <v>297</v>
      </c>
      <c r="H220" s="215" t="s">
        <v>42</v>
      </c>
    </row>
    <row r="221" spans="1:9" x14ac:dyDescent="0.25">
      <c r="A221" s="661" t="s">
        <v>296</v>
      </c>
      <c r="B221" s="662"/>
      <c r="C221" s="732"/>
      <c r="D221" s="214">
        <f>'[1]Nota II.1.8'!C51</f>
        <v>0</v>
      </c>
      <c r="E221" s="214">
        <f>'[1]Nota II.1.8'!D51</f>
        <v>0</v>
      </c>
      <c r="F221" s="214">
        <f>'[1]Nota II.1.8'!E51</f>
        <v>0</v>
      </c>
      <c r="G221" s="214">
        <f>'[1]Nota II.1.8'!F51</f>
        <v>0</v>
      </c>
      <c r="H221" s="213">
        <f t="shared" ref="H221:H230" si="10">D221+E221-F221-G221</f>
        <v>0</v>
      </c>
    </row>
    <row r="222" spans="1:9" x14ac:dyDescent="0.25">
      <c r="A222" s="733" t="s">
        <v>295</v>
      </c>
      <c r="B222" s="734"/>
      <c r="C222" s="735"/>
      <c r="D222" s="212">
        <f>'[1]Nota II.1.8'!C52</f>
        <v>5790000</v>
      </c>
      <c r="E222" s="212">
        <f>'[1]Nota II.1.8'!D52</f>
        <v>0</v>
      </c>
      <c r="F222" s="212">
        <f>'[1]Nota II.1.8'!E52</f>
        <v>0</v>
      </c>
      <c r="G222" s="212">
        <f>'[1]Nota II.1.8'!F52</f>
        <v>5790000</v>
      </c>
      <c r="H222" s="211">
        <f t="shared" si="10"/>
        <v>0</v>
      </c>
    </row>
    <row r="223" spans="1:9" ht="15" customHeight="1" x14ac:dyDescent="0.25">
      <c r="A223" s="733" t="s">
        <v>294</v>
      </c>
      <c r="B223" s="734"/>
      <c r="C223" s="735"/>
      <c r="D223" s="212">
        <f>'[1]Nota II.1.8'!C53</f>
        <v>199946725</v>
      </c>
      <c r="E223" s="212">
        <f>'[1]Nota II.1.8'!D53</f>
        <v>21653262.5</v>
      </c>
      <c r="F223" s="212">
        <f>'[1]Nota II.1.8'!E53</f>
        <v>9581384.5</v>
      </c>
      <c r="G223" s="212">
        <f>'[1]Nota II.1.8'!F53</f>
        <v>1206115</v>
      </c>
      <c r="H223" s="211">
        <f t="shared" si="10"/>
        <v>210812488</v>
      </c>
    </row>
    <row r="224" spans="1:9" ht="15" customHeight="1" x14ac:dyDescent="0.25">
      <c r="A224" s="733" t="s">
        <v>293</v>
      </c>
      <c r="B224" s="734"/>
      <c r="C224" s="735"/>
      <c r="D224" s="212">
        <f>'[1]Nota II.1.8'!C54</f>
        <v>1678057</v>
      </c>
      <c r="E224" s="212">
        <f>'[1]Nota II.1.8'!D54</f>
        <v>0</v>
      </c>
      <c r="F224" s="212">
        <f>'[1]Nota II.1.8'!E54</f>
        <v>0</v>
      </c>
      <c r="G224" s="212">
        <f>'[1]Nota II.1.8'!F54</f>
        <v>0</v>
      </c>
      <c r="H224" s="211">
        <f t="shared" si="10"/>
        <v>1678057</v>
      </c>
    </row>
    <row r="225" spans="1:8" ht="33" customHeight="1" x14ac:dyDescent="0.25">
      <c r="A225" s="733" t="s">
        <v>292</v>
      </c>
      <c r="B225" s="734"/>
      <c r="C225" s="735"/>
      <c r="D225" s="212">
        <f>'[1]Nota II.1.8'!C55</f>
        <v>30828239.5</v>
      </c>
      <c r="E225" s="212">
        <f>'[1]Nota II.1.8'!D55</f>
        <v>1153209.02</v>
      </c>
      <c r="F225" s="212">
        <f>'[1]Nota II.1.8'!E55</f>
        <v>978860</v>
      </c>
      <c r="G225" s="212">
        <f>'[1]Nota II.1.8'!F55</f>
        <v>6955743.75</v>
      </c>
      <c r="H225" s="211">
        <f t="shared" si="10"/>
        <v>24046844.77</v>
      </c>
    </row>
    <row r="226" spans="1:8" ht="32.450000000000003" customHeight="1" x14ac:dyDescent="0.25">
      <c r="A226" s="718" t="s">
        <v>291</v>
      </c>
      <c r="B226" s="719"/>
      <c r="C226" s="720"/>
      <c r="D226" s="212">
        <f>'[1]Nota II.1.8'!C56</f>
        <v>289737425.04000002</v>
      </c>
      <c r="E226" s="212">
        <f>'[1]Nota II.1.8'!D56</f>
        <v>57313342.329999998</v>
      </c>
      <c r="F226" s="212">
        <f>'[1]Nota II.1.8'!E56</f>
        <v>555339.25</v>
      </c>
      <c r="G226" s="212">
        <f>'[1]Nota II.1.8'!F56</f>
        <v>40029275.240000002</v>
      </c>
      <c r="H226" s="211">
        <f t="shared" si="10"/>
        <v>306466152.88</v>
      </c>
    </row>
    <row r="227" spans="1:8" ht="15" customHeight="1" x14ac:dyDescent="0.25">
      <c r="A227" s="718" t="s">
        <v>290</v>
      </c>
      <c r="B227" s="719"/>
      <c r="C227" s="720"/>
      <c r="D227" s="212">
        <f>'[1]Nota II.1.8'!C57</f>
        <v>23962956.920000002</v>
      </c>
      <c r="E227" s="212">
        <f>'[1]Nota II.1.8'!D57</f>
        <v>8151399.4500000002</v>
      </c>
      <c r="F227" s="212">
        <f>'[1]Nota II.1.8'!E57</f>
        <v>5186762.08</v>
      </c>
      <c r="G227" s="212">
        <f>'[1]Nota II.1.8'!F57</f>
        <v>1079666.51</v>
      </c>
      <c r="H227" s="211">
        <f t="shared" si="10"/>
        <v>25847927.779999997</v>
      </c>
    </row>
    <row r="228" spans="1:8" x14ac:dyDescent="0.25">
      <c r="A228" s="718" t="s">
        <v>289</v>
      </c>
      <c r="B228" s="719"/>
      <c r="C228" s="720"/>
      <c r="D228" s="212">
        <f>'[1]Nota II.1.8'!C58</f>
        <v>1292052.2</v>
      </c>
      <c r="E228" s="212">
        <f>'[1]Nota II.1.8'!D58</f>
        <v>253750</v>
      </c>
      <c r="F228" s="212">
        <f>'[1]Nota II.1.8'!E58</f>
        <v>319586</v>
      </c>
      <c r="G228" s="212">
        <f>'[1]Nota II.1.8'!F58</f>
        <v>147700.20000000001</v>
      </c>
      <c r="H228" s="211">
        <f t="shared" si="10"/>
        <v>1078516</v>
      </c>
    </row>
    <row r="229" spans="1:8" x14ac:dyDescent="0.25">
      <c r="A229" s="718" t="s">
        <v>288</v>
      </c>
      <c r="B229" s="719"/>
      <c r="C229" s="720"/>
      <c r="D229" s="212">
        <f>'[1]Nota II.1.8'!C59</f>
        <v>76455553.549999997</v>
      </c>
      <c r="E229" s="212">
        <f>'[1]Nota II.1.8'!D59</f>
        <v>67654907.189999998</v>
      </c>
      <c r="F229" s="212">
        <f>'[1]Nota II.1.8'!E59</f>
        <v>316009.09999999998</v>
      </c>
      <c r="G229" s="212">
        <f>'[1]Nota II.1.8'!F59</f>
        <v>6637081.5199999996</v>
      </c>
      <c r="H229" s="211">
        <f t="shared" si="10"/>
        <v>137157370.12</v>
      </c>
    </row>
    <row r="230" spans="1:8" ht="15" customHeight="1" thickBot="1" x14ac:dyDescent="0.3">
      <c r="A230" s="718" t="s">
        <v>287</v>
      </c>
      <c r="B230" s="719"/>
      <c r="C230" s="720"/>
      <c r="D230" s="127">
        <f>'[1]Nota II.1.8'!C60</f>
        <v>861941959.85000002</v>
      </c>
      <c r="E230" s="127">
        <f>'[1]Nota II.1.8'!D60</f>
        <v>174666412.21000001</v>
      </c>
      <c r="F230" s="127">
        <f>'[1]Nota II.1.8'!E60</f>
        <v>8122649.4299999997</v>
      </c>
      <c r="G230" s="127">
        <f>'[1]Nota II.1.8'!F60</f>
        <v>175388249.38</v>
      </c>
      <c r="H230" s="210">
        <f t="shared" si="10"/>
        <v>853097473.25000012</v>
      </c>
    </row>
    <row r="231" spans="1:8" ht="15.75" customHeight="1" thickBot="1" x14ac:dyDescent="0.3">
      <c r="A231" s="502" t="s">
        <v>12</v>
      </c>
      <c r="B231" s="721"/>
      <c r="C231" s="722"/>
      <c r="D231" s="209">
        <f>SUM(D221:D230)</f>
        <v>1491632969.0599999</v>
      </c>
      <c r="E231" s="209">
        <f>SUM(E221:E230)</f>
        <v>330846282.70000005</v>
      </c>
      <c r="F231" s="209">
        <f>SUM(F221:F230)</f>
        <v>25060590.359999999</v>
      </c>
      <c r="G231" s="209">
        <f>SUM(G221:G230)</f>
        <v>237233831.59999999</v>
      </c>
      <c r="H231" s="208">
        <f>SUM(H221:H230)</f>
        <v>1560184829.8000002</v>
      </c>
    </row>
    <row r="232" spans="1:8" x14ac:dyDescent="0.2">
      <c r="A232" s="2"/>
      <c r="B232" s="2"/>
      <c r="C232" s="2"/>
      <c r="D232" s="2"/>
      <c r="E232" s="2"/>
      <c r="F232" s="2"/>
      <c r="G232" s="2"/>
    </row>
    <row r="233" spans="1:8" x14ac:dyDescent="0.25">
      <c r="A233" s="207"/>
      <c r="B233" s="207"/>
      <c r="C233" s="207"/>
      <c r="D233" s="207"/>
      <c r="E233" s="207"/>
      <c r="F233" s="207"/>
      <c r="G233" s="207"/>
    </row>
    <row r="234" spans="1:8" x14ac:dyDescent="0.25">
      <c r="A234" s="207"/>
      <c r="B234" s="207"/>
      <c r="C234" s="207"/>
      <c r="D234" s="207"/>
      <c r="E234" s="207"/>
      <c r="F234" s="207"/>
      <c r="G234" s="207"/>
    </row>
    <row r="235" spans="1:8" ht="15" x14ac:dyDescent="0.25">
      <c r="A235" s="360" t="s">
        <v>286</v>
      </c>
      <c r="B235" s="360"/>
      <c r="C235" s="360"/>
    </row>
    <row r="236" spans="1:8" ht="13.5" thickBot="1" x14ac:dyDescent="0.25">
      <c r="A236" s="2"/>
      <c r="B236" s="2"/>
      <c r="C236" s="2"/>
    </row>
    <row r="237" spans="1:8" ht="13.5" thickBot="1" x14ac:dyDescent="0.3">
      <c r="A237" s="502" t="s">
        <v>10</v>
      </c>
      <c r="B237" s="503"/>
      <c r="C237" s="206" t="s">
        <v>187</v>
      </c>
      <c r="D237" s="22" t="s">
        <v>221</v>
      </c>
    </row>
    <row r="238" spans="1:8" ht="13.5" thickBot="1" x14ac:dyDescent="0.3">
      <c r="A238" s="502" t="s">
        <v>285</v>
      </c>
      <c r="B238" s="503"/>
      <c r="C238" s="204">
        <f>SUM(C239:C241)</f>
        <v>0</v>
      </c>
      <c r="D238" s="204">
        <f>SUM(D239:D241)</f>
        <v>0</v>
      </c>
    </row>
    <row r="239" spans="1:8" x14ac:dyDescent="0.25">
      <c r="A239" s="504" t="s">
        <v>282</v>
      </c>
      <c r="B239" s="505"/>
      <c r="C239" s="202">
        <f>'[1]Nota II.1.9'!B27</f>
        <v>0</v>
      </c>
      <c r="D239" s="202">
        <f>'[1]Nota II.1.9'!C27</f>
        <v>0</v>
      </c>
    </row>
    <row r="240" spans="1:8" x14ac:dyDescent="0.25">
      <c r="A240" s="498" t="s">
        <v>281</v>
      </c>
      <c r="B240" s="499"/>
      <c r="C240" s="202">
        <f>'[1]Nota II.1.9'!B28</f>
        <v>0</v>
      </c>
      <c r="D240" s="202">
        <f>'[1]Nota II.1.9'!C28</f>
        <v>0</v>
      </c>
    </row>
    <row r="241" spans="1:6" ht="13.5" thickBot="1" x14ac:dyDescent="0.3">
      <c r="A241" s="500" t="s">
        <v>280</v>
      </c>
      <c r="B241" s="501"/>
      <c r="C241" s="202">
        <f>'[1]Nota II.1.9'!B29</f>
        <v>0</v>
      </c>
      <c r="D241" s="202">
        <f>'[1]Nota II.1.9'!C29</f>
        <v>0</v>
      </c>
    </row>
    <row r="242" spans="1:6" ht="26.25" customHeight="1" thickBot="1" x14ac:dyDescent="0.3">
      <c r="A242" s="502" t="s">
        <v>284</v>
      </c>
      <c r="B242" s="503"/>
      <c r="C242" s="205">
        <f>SUM(C243:C245)</f>
        <v>147409.95000000001</v>
      </c>
      <c r="D242" s="204">
        <f>SUM(D243:D245)</f>
        <v>161469</v>
      </c>
    </row>
    <row r="243" spans="1:6" x14ac:dyDescent="0.25">
      <c r="A243" s="504" t="s">
        <v>282</v>
      </c>
      <c r="B243" s="505"/>
      <c r="C243" s="202">
        <f>'[1]Nota II.1.9'!B31</f>
        <v>14725.380000000001</v>
      </c>
      <c r="D243" s="202">
        <f>'[1]Nota II.1.9'!C31</f>
        <v>18430.47</v>
      </c>
    </row>
    <row r="244" spans="1:6" x14ac:dyDescent="0.25">
      <c r="A244" s="498" t="s">
        <v>281</v>
      </c>
      <c r="B244" s="499"/>
      <c r="C244" s="202">
        <f>'[1]Nota II.1.9'!B32</f>
        <v>19520.22</v>
      </c>
      <c r="D244" s="202">
        <f>'[1]Nota II.1.9'!C32</f>
        <v>22247.18</v>
      </c>
    </row>
    <row r="245" spans="1:6" ht="13.5" thickBot="1" x14ac:dyDescent="0.3">
      <c r="A245" s="500" t="s">
        <v>280</v>
      </c>
      <c r="B245" s="501"/>
      <c r="C245" s="202">
        <f>'[1]Nota II.1.9'!B33</f>
        <v>113164.35</v>
      </c>
      <c r="D245" s="202">
        <f>'[1]Nota II.1.9'!C33</f>
        <v>120791.35</v>
      </c>
    </row>
    <row r="246" spans="1:6" ht="26.25" customHeight="1" thickBot="1" x14ac:dyDescent="0.3">
      <c r="A246" s="502" t="s">
        <v>283</v>
      </c>
      <c r="B246" s="503"/>
      <c r="C246" s="203">
        <f>SUM(C247:C249)</f>
        <v>241144.87</v>
      </c>
      <c r="D246" s="81">
        <f>SUM(D247:D249)</f>
        <v>631115.01</v>
      </c>
    </row>
    <row r="247" spans="1:6" ht="25.5" customHeight="1" x14ac:dyDescent="0.25">
      <c r="A247" s="504" t="s">
        <v>282</v>
      </c>
      <c r="B247" s="505"/>
      <c r="C247" s="202">
        <f>'[1]Nota II.1.9'!B35</f>
        <v>83982.26</v>
      </c>
      <c r="D247" s="202">
        <f>'[1]Nota II.1.9'!C35</f>
        <v>179447.71</v>
      </c>
    </row>
    <row r="248" spans="1:6" x14ac:dyDescent="0.25">
      <c r="A248" s="498" t="s">
        <v>281</v>
      </c>
      <c r="B248" s="499"/>
      <c r="C248" s="202">
        <f>'[1]Nota II.1.9'!B36</f>
        <v>63829.7</v>
      </c>
      <c r="D248" s="202">
        <f>'[1]Nota II.1.9'!C36</f>
        <v>161162.18</v>
      </c>
    </row>
    <row r="249" spans="1:6" ht="13.5" thickBot="1" x14ac:dyDescent="0.3">
      <c r="A249" s="500" t="s">
        <v>280</v>
      </c>
      <c r="B249" s="501"/>
      <c r="C249" s="202">
        <f>'[1]Nota II.1.9'!B37</f>
        <v>93332.91</v>
      </c>
      <c r="D249" s="202">
        <f>'[1]Nota II.1.9'!C37</f>
        <v>290505.12</v>
      </c>
    </row>
    <row r="250" spans="1:6" ht="13.5" thickBot="1" x14ac:dyDescent="0.3">
      <c r="A250" s="502" t="s">
        <v>12</v>
      </c>
      <c r="B250" s="503"/>
      <c r="C250" s="201">
        <f>C238+C242+C246</f>
        <v>388554.82</v>
      </c>
      <c r="D250" s="201">
        <f>D238+D242+D246</f>
        <v>792584.01</v>
      </c>
    </row>
    <row r="253" spans="1:6" ht="29.25" customHeight="1" x14ac:dyDescent="0.25">
      <c r="A253" s="360" t="s">
        <v>279</v>
      </c>
      <c r="B253" s="360"/>
      <c r="C253" s="360"/>
      <c r="D253" s="479"/>
      <c r="E253" s="479"/>
      <c r="F253" s="479"/>
    </row>
    <row r="254" spans="1:6" ht="15" x14ac:dyDescent="0.25">
      <c r="A254" s="351"/>
      <c r="B254" s="351"/>
      <c r="C254" s="351"/>
      <c r="D254" s="338"/>
      <c r="E254" s="338"/>
      <c r="F254" s="338"/>
    </row>
    <row r="255" spans="1:6" ht="15" x14ac:dyDescent="0.25">
      <c r="A255" s="338" t="s">
        <v>278</v>
      </c>
      <c r="B255" s="338"/>
      <c r="C255" s="338"/>
      <c r="D255" s="338"/>
      <c r="E255" s="338"/>
      <c r="F255" s="338"/>
    </row>
    <row r="256" spans="1:6" ht="15" x14ac:dyDescent="0.25">
      <c r="A256" s="338"/>
      <c r="B256" s="338"/>
      <c r="C256" s="338"/>
      <c r="D256" s="338"/>
      <c r="E256" s="338"/>
      <c r="F256" s="338"/>
    </row>
    <row r="257" spans="1:9" ht="15" x14ac:dyDescent="0.25">
      <c r="A257" s="338"/>
      <c r="B257" s="338"/>
      <c r="C257" s="338"/>
      <c r="D257" s="338"/>
      <c r="E257" s="338"/>
      <c r="F257" s="338"/>
    </row>
    <row r="258" spans="1:9" ht="15" x14ac:dyDescent="0.25">
      <c r="A258" s="508" t="s">
        <v>277</v>
      </c>
      <c r="B258" s="508"/>
      <c r="C258" s="508"/>
      <c r="D258" s="508"/>
      <c r="E258" s="508"/>
      <c r="F258" s="338"/>
    </row>
    <row r="259" spans="1:9" ht="15" x14ac:dyDescent="0.25">
      <c r="A259" s="352"/>
      <c r="B259" s="352"/>
      <c r="C259" s="352"/>
      <c r="D259" s="352"/>
      <c r="E259" s="352"/>
      <c r="F259" s="338"/>
    </row>
    <row r="260" spans="1:9" ht="15" x14ac:dyDescent="0.25">
      <c r="A260" s="338" t="s">
        <v>276</v>
      </c>
      <c r="B260" s="338"/>
      <c r="C260" s="338"/>
      <c r="D260" s="338"/>
      <c r="E260" s="338"/>
      <c r="F260" s="338"/>
    </row>
    <row r="271" spans="1:9" ht="15" x14ac:dyDescent="0.25">
      <c r="A271" s="360" t="s">
        <v>275</v>
      </c>
      <c r="B271" s="360"/>
      <c r="C271" s="360"/>
      <c r="D271" s="479"/>
      <c r="E271" s="479"/>
      <c r="F271" s="479"/>
      <c r="G271" s="479"/>
      <c r="H271" s="479"/>
      <c r="I271" s="479"/>
    </row>
    <row r="272" spans="1:9" ht="13.5" thickBot="1" x14ac:dyDescent="0.3">
      <c r="A272" s="170"/>
      <c r="G272" s="46"/>
    </row>
    <row r="273" spans="1:9" ht="33.75" customHeight="1" thickBot="1" x14ac:dyDescent="0.25">
      <c r="A273" s="469" t="s">
        <v>274</v>
      </c>
      <c r="B273" s="470"/>
      <c r="C273" s="199" t="s">
        <v>222</v>
      </c>
      <c r="D273" s="168" t="s">
        <v>221</v>
      </c>
      <c r="E273" s="727" t="s">
        <v>273</v>
      </c>
      <c r="F273" s="728"/>
      <c r="G273" s="729"/>
      <c r="H273" s="729"/>
      <c r="I273" s="730"/>
    </row>
    <row r="274" spans="1:9" ht="94.9" customHeight="1" x14ac:dyDescent="0.2">
      <c r="A274" s="736" t="s">
        <v>272</v>
      </c>
      <c r="B274" s="737"/>
      <c r="C274" s="198">
        <f>'[1]Nota II.1.12a'!B26</f>
        <v>540476267.74000001</v>
      </c>
      <c r="D274" s="198">
        <f>'[1]Nota II.1.12a'!C26</f>
        <v>50341194.82</v>
      </c>
      <c r="E274" s="697" t="s">
        <v>271</v>
      </c>
      <c r="F274" s="698"/>
      <c r="G274" s="698"/>
      <c r="H274" s="698"/>
      <c r="I274" s="699"/>
    </row>
    <row r="275" spans="1:9" ht="14.25" customHeight="1" x14ac:dyDescent="0.2">
      <c r="A275" s="506" t="s">
        <v>270</v>
      </c>
      <c r="B275" s="507"/>
      <c r="C275" s="197">
        <f>'[1]Nota II.1.12a'!B27</f>
        <v>0</v>
      </c>
      <c r="D275" s="197">
        <f>'[1]Nota II.1.12a'!C27</f>
        <v>0</v>
      </c>
      <c r="E275" s="700"/>
      <c r="F275" s="701"/>
      <c r="G275" s="701"/>
      <c r="H275" s="701"/>
      <c r="I275" s="702"/>
    </row>
    <row r="276" spans="1:9" ht="15" customHeight="1" x14ac:dyDescent="0.2">
      <c r="A276" s="723" t="s">
        <v>269</v>
      </c>
      <c r="B276" s="724"/>
      <c r="C276" s="197">
        <f>'[1]Nota II.1.12a'!B28</f>
        <v>0</v>
      </c>
      <c r="D276" s="197">
        <f>'[1]Nota II.1.12a'!C28</f>
        <v>0</v>
      </c>
      <c r="E276" s="703"/>
      <c r="F276" s="704"/>
      <c r="G276" s="704"/>
      <c r="H276" s="704"/>
      <c r="I276" s="705"/>
    </row>
    <row r="277" spans="1:9" ht="14.25" customHeight="1" x14ac:dyDescent="0.2">
      <c r="A277" s="725" t="s">
        <v>268</v>
      </c>
      <c r="B277" s="726"/>
      <c r="C277" s="197">
        <f>'[1]Nota II.1.12a'!B29</f>
        <v>0</v>
      </c>
      <c r="D277" s="197">
        <f>'[1]Nota II.1.12a'!C29</f>
        <v>0</v>
      </c>
      <c r="E277" s="700"/>
      <c r="F277" s="701"/>
      <c r="G277" s="701"/>
      <c r="H277" s="701"/>
      <c r="I277" s="702"/>
    </row>
    <row r="278" spans="1:9" ht="14.25" customHeight="1" x14ac:dyDescent="0.2">
      <c r="A278" s="506" t="s">
        <v>267</v>
      </c>
      <c r="B278" s="507"/>
      <c r="C278" s="197">
        <f>'[1]Nota II.1.12a'!B30</f>
        <v>0</v>
      </c>
      <c r="D278" s="197">
        <f>'[1]Nota II.1.12a'!C30</f>
        <v>0</v>
      </c>
      <c r="E278" s="700"/>
      <c r="F278" s="701"/>
      <c r="G278" s="701"/>
      <c r="H278" s="701"/>
      <c r="I278" s="702"/>
    </row>
    <row r="279" spans="1:9" ht="14.25" customHeight="1" x14ac:dyDescent="0.2">
      <c r="A279" s="506" t="s">
        <v>266</v>
      </c>
      <c r="B279" s="507"/>
      <c r="C279" s="197">
        <f>'[1]Nota II.1.12a'!B31</f>
        <v>0</v>
      </c>
      <c r="D279" s="197">
        <f>'[1]Nota II.1.12a'!C31</f>
        <v>0</v>
      </c>
      <c r="E279" s="700"/>
      <c r="F279" s="701"/>
      <c r="G279" s="701"/>
      <c r="H279" s="701"/>
      <c r="I279" s="702"/>
    </row>
    <row r="280" spans="1:9" ht="14.25" customHeight="1" x14ac:dyDescent="0.2">
      <c r="A280" s="506" t="s">
        <v>265</v>
      </c>
      <c r="B280" s="507"/>
      <c r="C280" s="197">
        <f>'[1]Nota II.1.12a'!B32</f>
        <v>0</v>
      </c>
      <c r="D280" s="197">
        <f>'[1]Nota II.1.12a'!C32</f>
        <v>0</v>
      </c>
      <c r="E280" s="700"/>
      <c r="F280" s="701"/>
      <c r="G280" s="701"/>
      <c r="H280" s="701"/>
      <c r="I280" s="702"/>
    </row>
    <row r="281" spans="1:9" x14ac:dyDescent="0.2">
      <c r="A281" s="506" t="s">
        <v>264</v>
      </c>
      <c r="B281" s="507"/>
      <c r="C281" s="197">
        <f>'[1]Nota II.1.12a'!B33</f>
        <v>0</v>
      </c>
      <c r="D281" s="197">
        <f>'[1]Nota II.1.12a'!C33</f>
        <v>0</v>
      </c>
      <c r="E281" s="700"/>
      <c r="F281" s="701"/>
      <c r="G281" s="701"/>
      <c r="H281" s="701"/>
      <c r="I281" s="702"/>
    </row>
    <row r="282" spans="1:9" ht="15.75" customHeight="1" thickBot="1" x14ac:dyDescent="0.25">
      <c r="A282" s="706" t="s">
        <v>103</v>
      </c>
      <c r="B282" s="707"/>
      <c r="C282" s="196">
        <f>'[1]Nota II.1.12a'!B34</f>
        <v>0</v>
      </c>
      <c r="D282" s="196">
        <f>'[1]Nota II.1.12a'!C34</f>
        <v>0</v>
      </c>
      <c r="E282" s="694"/>
      <c r="F282" s="695"/>
      <c r="G282" s="695"/>
      <c r="H282" s="695"/>
      <c r="I282" s="696"/>
    </row>
    <row r="283" spans="1:9" ht="15.75" customHeight="1" thickBot="1" x14ac:dyDescent="0.3">
      <c r="A283" s="509" t="s">
        <v>12</v>
      </c>
      <c r="B283" s="510"/>
      <c r="C283" s="179">
        <f>C274+C275+C277+C281</f>
        <v>540476267.74000001</v>
      </c>
      <c r="D283" s="18">
        <f>D274+D275+D277+D281</f>
        <v>50341194.82</v>
      </c>
      <c r="E283" s="739"/>
      <c r="F283" s="740"/>
      <c r="G283" s="740"/>
      <c r="H283" s="740"/>
      <c r="I283" s="741"/>
    </row>
    <row r="284" spans="1:9" s="193" customFormat="1" x14ac:dyDescent="0.25">
      <c r="A284" s="195"/>
      <c r="B284" s="195"/>
      <c r="C284" s="194"/>
      <c r="D284" s="194"/>
      <c r="E284" s="194"/>
    </row>
    <row r="285" spans="1:9" s="193" customFormat="1" x14ac:dyDescent="0.25">
      <c r="A285" s="195"/>
      <c r="B285" s="195"/>
      <c r="C285" s="194"/>
      <c r="D285" s="194"/>
      <c r="E285" s="194"/>
    </row>
    <row r="286" spans="1:9" ht="15" x14ac:dyDescent="0.25">
      <c r="A286" s="495" t="s">
        <v>263</v>
      </c>
      <c r="B286" s="495"/>
      <c r="C286" s="495"/>
      <c r="D286" s="495"/>
    </row>
    <row r="287" spans="1:9" ht="13.5" thickBot="1" x14ac:dyDescent="0.3">
      <c r="A287" s="192"/>
      <c r="B287" s="191"/>
      <c r="C287" s="24"/>
      <c r="D287" s="24"/>
    </row>
    <row r="288" spans="1:9" ht="13.5" thickBot="1" x14ac:dyDescent="0.3">
      <c r="A288" s="511" t="s">
        <v>262</v>
      </c>
      <c r="B288" s="512"/>
      <c r="C288" s="190" t="s">
        <v>222</v>
      </c>
      <c r="D288" s="22" t="s">
        <v>42</v>
      </c>
    </row>
    <row r="289" spans="1:4" ht="32.25" hidden="1" customHeight="1" x14ac:dyDescent="0.25">
      <c r="A289" s="513" t="s">
        <v>261</v>
      </c>
      <c r="B289" s="514"/>
      <c r="C289" s="189">
        <f>'[1]Nota II.1.12b'!C47</f>
        <v>0</v>
      </c>
      <c r="D289" s="188">
        <f>'[1]Nota II.1.12b'!D47</f>
        <v>0</v>
      </c>
    </row>
    <row r="290" spans="1:4" x14ac:dyDescent="0.25">
      <c r="A290" s="515" t="s">
        <v>260</v>
      </c>
      <c r="B290" s="497"/>
      <c r="C290" s="187">
        <f>'[1]Nota II.1.12b'!C48</f>
        <v>10000</v>
      </c>
      <c r="D290" s="186">
        <f>'[1]Nota II.1.12b'!D48</f>
        <v>10000</v>
      </c>
    </row>
    <row r="291" spans="1:4" hidden="1" x14ac:dyDescent="0.25">
      <c r="A291" s="515" t="s">
        <v>259</v>
      </c>
      <c r="B291" s="497"/>
      <c r="C291" s="187">
        <f>'[1]Nota II.1.12b'!C49</f>
        <v>0</v>
      </c>
      <c r="D291" s="186">
        <f>'[1]Nota II.1.12b'!D49</f>
        <v>0</v>
      </c>
    </row>
    <row r="292" spans="1:4" ht="25.5" customHeight="1" x14ac:dyDescent="0.25">
      <c r="A292" s="515" t="s">
        <v>258</v>
      </c>
      <c r="B292" s="497"/>
      <c r="C292" s="187">
        <f>'[1]Nota II.1.12b'!C50</f>
        <v>2861073498</v>
      </c>
      <c r="D292" s="186">
        <f>'[1]Nota II.1.12b'!D50</f>
        <v>2861001820</v>
      </c>
    </row>
    <row r="293" spans="1:4" ht="27" customHeight="1" x14ac:dyDescent="0.25">
      <c r="A293" s="515" t="s">
        <v>257</v>
      </c>
      <c r="B293" s="497"/>
      <c r="C293" s="187">
        <f>'[1]Nota II.1.12b'!C51</f>
        <v>0</v>
      </c>
      <c r="D293" s="186">
        <f>'[1]Nota II.1.12b'!D51</f>
        <v>0</v>
      </c>
    </row>
    <row r="294" spans="1:4" x14ac:dyDescent="0.25">
      <c r="A294" s="496" t="s">
        <v>256</v>
      </c>
      <c r="B294" s="497"/>
      <c r="C294" s="187">
        <f>'[1]Nota II.1.12b'!C52</f>
        <v>0</v>
      </c>
      <c r="D294" s="186">
        <f>'[1]Nota II.1.12b'!D52</f>
        <v>0</v>
      </c>
    </row>
    <row r="295" spans="1:4" ht="29.25" customHeight="1" x14ac:dyDescent="0.25">
      <c r="A295" s="496" t="s">
        <v>255</v>
      </c>
      <c r="B295" s="497"/>
      <c r="C295" s="187">
        <f>'[1]Nota II.1.12b'!C53</f>
        <v>111939.48</v>
      </c>
      <c r="D295" s="186">
        <f>'[1]Nota II.1.12b'!D53</f>
        <v>0</v>
      </c>
    </row>
    <row r="296" spans="1:4" ht="25.5" customHeight="1" x14ac:dyDescent="0.25">
      <c r="A296" s="496" t="s">
        <v>254</v>
      </c>
      <c r="B296" s="497"/>
      <c r="C296" s="187">
        <f>'[1]Nota II.1.12b'!C54</f>
        <v>170969</v>
      </c>
      <c r="D296" s="186">
        <f>'[1]Nota II.1.12b'!D54</f>
        <v>3971763.9</v>
      </c>
    </row>
    <row r="297" spans="1:4" x14ac:dyDescent="0.25">
      <c r="A297" s="496" t="s">
        <v>253</v>
      </c>
      <c r="B297" s="615"/>
      <c r="C297" s="185">
        <v>8176835.3899999997</v>
      </c>
      <c r="D297" s="184">
        <v>8815641.5800000001</v>
      </c>
    </row>
    <row r="298" spans="1:4" ht="13.5" thickBot="1" x14ac:dyDescent="0.3">
      <c r="A298" s="518" t="s">
        <v>252</v>
      </c>
      <c r="B298" s="519"/>
      <c r="C298" s="183">
        <f>'[1]Nota II.1.12b'!C55-8176835.39</f>
        <v>358409654.43000001</v>
      </c>
      <c r="D298" s="182">
        <f>'[1]Nota II.1.12b'!D55-8815641.58</f>
        <v>257396090.03999999</v>
      </c>
    </row>
    <row r="299" spans="1:4" ht="13.5" thickBot="1" x14ac:dyDescent="0.3">
      <c r="A299" s="502" t="s">
        <v>12</v>
      </c>
      <c r="B299" s="516"/>
      <c r="C299" s="81">
        <f>SUM(C289:C298)</f>
        <v>3227952896.2999997</v>
      </c>
      <c r="D299" s="81">
        <f>SUM(D289:D298)</f>
        <v>3131195315.52</v>
      </c>
    </row>
    <row r="300" spans="1:4" x14ac:dyDescent="0.2">
      <c r="A300" s="2"/>
      <c r="B300" s="2"/>
      <c r="C300" s="2"/>
      <c r="D300" s="2"/>
    </row>
    <row r="301" spans="1:4" x14ac:dyDescent="0.2">
      <c r="A301" s="2"/>
      <c r="B301" s="2"/>
      <c r="C301" s="2"/>
      <c r="D301" s="2"/>
    </row>
    <row r="302" spans="1:4" x14ac:dyDescent="0.2">
      <c r="A302" s="2"/>
      <c r="B302" s="2"/>
      <c r="C302" s="2"/>
      <c r="D302" s="2"/>
    </row>
    <row r="303" spans="1:4" ht="15" x14ac:dyDescent="0.25">
      <c r="A303" s="517" t="s">
        <v>251</v>
      </c>
      <c r="B303" s="517"/>
      <c r="C303" s="517"/>
    </row>
    <row r="304" spans="1:4" ht="13.5" thickBot="1" x14ac:dyDescent="0.3">
      <c r="A304" s="181"/>
      <c r="B304" s="24"/>
      <c r="C304" s="24"/>
    </row>
    <row r="305" spans="1:8" ht="13.5" thickBot="1" x14ac:dyDescent="0.3">
      <c r="A305" s="502" t="s">
        <v>250</v>
      </c>
      <c r="B305" s="526"/>
      <c r="C305" s="180" t="s">
        <v>187</v>
      </c>
      <c r="D305" s="90" t="s">
        <v>221</v>
      </c>
      <c r="G305" s="527"/>
      <c r="H305" s="527"/>
    </row>
    <row r="306" spans="1:8" ht="13.5" thickBot="1" x14ac:dyDescent="0.3">
      <c r="A306" s="528" t="s">
        <v>249</v>
      </c>
      <c r="B306" s="529"/>
      <c r="C306" s="179">
        <f>SUM(C307:C316)</f>
        <v>827662.58</v>
      </c>
      <c r="D306" s="29">
        <f>SUM(D307:D316)</f>
        <v>4975947.8599999994</v>
      </c>
      <c r="G306" s="527"/>
      <c r="H306" s="527"/>
    </row>
    <row r="307" spans="1:8" ht="55.5" customHeight="1" x14ac:dyDescent="0.25">
      <c r="A307" s="530" t="s">
        <v>246</v>
      </c>
      <c r="B307" s="531"/>
      <c r="C307" s="178">
        <f>'[1]Nota II.1.13a'!B42</f>
        <v>0</v>
      </c>
      <c r="D307" s="178">
        <f>'[1]Nota II.1.13a'!C42</f>
        <v>0</v>
      </c>
      <c r="G307" s="527"/>
      <c r="H307" s="527"/>
    </row>
    <row r="308" spans="1:8" hidden="1" x14ac:dyDescent="0.25">
      <c r="A308" s="537" t="s">
        <v>245</v>
      </c>
      <c r="B308" s="538"/>
      <c r="C308" s="177">
        <f>'[1]Nota II.1.13a'!B43</f>
        <v>0</v>
      </c>
      <c r="D308" s="177">
        <f>'[1]Nota II.1.13a'!C43</f>
        <v>0</v>
      </c>
    </row>
    <row r="309" spans="1:8" x14ac:dyDescent="0.25">
      <c r="A309" s="520" t="s">
        <v>244</v>
      </c>
      <c r="B309" s="521"/>
      <c r="C309" s="177">
        <f>'[1]Nota II.1.13a'!B44</f>
        <v>148958.04999999999</v>
      </c>
      <c r="D309" s="177">
        <f>'[1]Nota II.1.13a'!C44</f>
        <v>121758.9</v>
      </c>
    </row>
    <row r="310" spans="1:8" hidden="1" x14ac:dyDescent="0.25">
      <c r="A310" s="539" t="s">
        <v>243</v>
      </c>
      <c r="B310" s="540"/>
      <c r="C310" s="177">
        <f>'[1]Nota II.1.13a'!B45</f>
        <v>0</v>
      </c>
      <c r="D310" s="177">
        <f>'[1]Nota II.1.13a'!C45</f>
        <v>0</v>
      </c>
    </row>
    <row r="311" spans="1:8" ht="32.25" customHeight="1" x14ac:dyDescent="0.25">
      <c r="A311" s="539" t="s">
        <v>242</v>
      </c>
      <c r="B311" s="540"/>
      <c r="C311" s="177">
        <f>'[1]Nota II.1.13a'!B46</f>
        <v>415239.57</v>
      </c>
      <c r="D311" s="177">
        <f>'[1]Nota II.1.13a'!C46</f>
        <v>3984659.06</v>
      </c>
    </row>
    <row r="312" spans="1:8" x14ac:dyDescent="0.25">
      <c r="A312" s="522" t="s">
        <v>241</v>
      </c>
      <c r="B312" s="523"/>
      <c r="C312" s="177">
        <f>'[1]Nota II.1.13a'!B47</f>
        <v>328.72</v>
      </c>
      <c r="D312" s="177">
        <f>'[1]Nota II.1.13a'!C47</f>
        <v>0</v>
      </c>
    </row>
    <row r="313" spans="1:8" x14ac:dyDescent="0.25">
      <c r="A313" s="522" t="s">
        <v>240</v>
      </c>
      <c r="B313" s="523"/>
      <c r="C313" s="177">
        <f>'[1]Nota II.1.13a'!B48</f>
        <v>3098.88</v>
      </c>
      <c r="D313" s="177">
        <f>'[1]Nota II.1.13a'!C48</f>
        <v>283.70999999999998</v>
      </c>
    </row>
    <row r="314" spans="1:8" hidden="1" x14ac:dyDescent="0.25">
      <c r="A314" s="520" t="s">
        <v>248</v>
      </c>
      <c r="B314" s="521"/>
      <c r="C314" s="177">
        <f>'[1]Nota II.1.13a'!B49</f>
        <v>0</v>
      </c>
      <c r="D314" s="177">
        <f>'[1]Nota II.1.13a'!C49</f>
        <v>0</v>
      </c>
    </row>
    <row r="315" spans="1:8" hidden="1" x14ac:dyDescent="0.25">
      <c r="A315" s="522" t="s">
        <v>238</v>
      </c>
      <c r="B315" s="523"/>
      <c r="C315" s="177">
        <f>'[1]Nota II.1.13a'!B50</f>
        <v>0</v>
      </c>
      <c r="D315" s="177">
        <f>'[1]Nota II.1.13a'!C50</f>
        <v>0</v>
      </c>
    </row>
    <row r="316" spans="1:8" ht="13.5" thickBot="1" x14ac:dyDescent="0.3">
      <c r="A316" s="524" t="s">
        <v>103</v>
      </c>
      <c r="B316" s="525"/>
      <c r="C316" s="176">
        <f>'[1]Nota II.1.13a'!B51</f>
        <v>260037.36</v>
      </c>
      <c r="D316" s="176">
        <f>'[1]Nota II.1.13a'!C51</f>
        <v>869246.19</v>
      </c>
    </row>
    <row r="317" spans="1:8" ht="13.5" thickBot="1" x14ac:dyDescent="0.3">
      <c r="A317" s="528" t="s">
        <v>247</v>
      </c>
      <c r="B317" s="529"/>
      <c r="C317" s="179">
        <f>SUM(C318:C327)</f>
        <v>38560725.170000002</v>
      </c>
      <c r="D317" s="18">
        <f>SUM(D318:D327)</f>
        <v>25198302.389999997</v>
      </c>
    </row>
    <row r="318" spans="1:8" ht="59.25" customHeight="1" x14ac:dyDescent="0.25">
      <c r="A318" s="530" t="s">
        <v>246</v>
      </c>
      <c r="B318" s="531"/>
      <c r="C318" s="178">
        <f>'[1]Nota II.1.13a'!B53</f>
        <v>0</v>
      </c>
      <c r="D318" s="178">
        <f>'[1]Nota II.1.13a'!C53</f>
        <v>0</v>
      </c>
    </row>
    <row r="319" spans="1:8" x14ac:dyDescent="0.25">
      <c r="A319" s="537" t="s">
        <v>245</v>
      </c>
      <c r="B319" s="538"/>
      <c r="C319" s="177">
        <f>'[1]Nota II.1.13a'!B54</f>
        <v>4910258.95</v>
      </c>
      <c r="D319" s="177">
        <f>'[1]Nota II.1.13a'!C54</f>
        <v>3152047.85</v>
      </c>
    </row>
    <row r="320" spans="1:8" x14ac:dyDescent="0.25">
      <c r="A320" s="520" t="s">
        <v>244</v>
      </c>
      <c r="B320" s="521"/>
      <c r="C320" s="177">
        <f>'[1]Nota II.1.13a'!B55</f>
        <v>30179.47</v>
      </c>
      <c r="D320" s="177">
        <f>'[1]Nota II.1.13a'!C55</f>
        <v>27319.15</v>
      </c>
    </row>
    <row r="321" spans="1:4" hidden="1" x14ac:dyDescent="0.25">
      <c r="A321" s="539" t="s">
        <v>243</v>
      </c>
      <c r="B321" s="540"/>
      <c r="C321" s="177">
        <f>'[1]Nota II.1.13a'!B56</f>
        <v>0</v>
      </c>
      <c r="D321" s="177">
        <f>'[1]Nota II.1.13a'!C56</f>
        <v>0</v>
      </c>
    </row>
    <row r="322" spans="1:4" ht="24.75" customHeight="1" x14ac:dyDescent="0.25">
      <c r="A322" s="539" t="s">
        <v>242</v>
      </c>
      <c r="B322" s="540"/>
      <c r="C322" s="177">
        <f>'[1]Nota II.1.13a'!B57</f>
        <v>19305818.780000001</v>
      </c>
      <c r="D322" s="177">
        <f>'[1]Nota II.1.13a'!C57</f>
        <v>21652691.629999999</v>
      </c>
    </row>
    <row r="323" spans="1:4" x14ac:dyDescent="0.25">
      <c r="A323" s="539" t="s">
        <v>241</v>
      </c>
      <c r="B323" s="540"/>
      <c r="C323" s="177">
        <f>'[1]Nota II.1.13a'!B58</f>
        <v>20100.54</v>
      </c>
      <c r="D323" s="177">
        <f>'[1]Nota II.1.13a'!C58</f>
        <v>27638.240000000002</v>
      </c>
    </row>
    <row r="324" spans="1:4" x14ac:dyDescent="0.25">
      <c r="A324" s="522" t="s">
        <v>240</v>
      </c>
      <c r="B324" s="523"/>
      <c r="C324" s="177">
        <f>'[1]Nota II.1.13a'!B59</f>
        <v>14003464.35</v>
      </c>
      <c r="D324" s="177">
        <f>'[1]Nota II.1.13a'!C59</f>
        <v>12831.21</v>
      </c>
    </row>
    <row r="325" spans="1:4" x14ac:dyDescent="0.25">
      <c r="A325" s="522" t="s">
        <v>239</v>
      </c>
      <c r="B325" s="523"/>
      <c r="C325" s="177">
        <f>'[1]Nota II.1.13a'!B60</f>
        <v>110757.5</v>
      </c>
      <c r="D325" s="177">
        <f>'[1]Nota II.1.13a'!C60</f>
        <v>119915.97</v>
      </c>
    </row>
    <row r="326" spans="1:4" hidden="1" x14ac:dyDescent="0.25">
      <c r="A326" s="522" t="s">
        <v>238</v>
      </c>
      <c r="B326" s="523"/>
      <c r="C326" s="177">
        <f>'[1]Nota II.1.13a'!B61</f>
        <v>0</v>
      </c>
      <c r="D326" s="177">
        <f>'[1]Nota II.1.13a'!C61</f>
        <v>0</v>
      </c>
    </row>
    <row r="327" spans="1:4" ht="13.5" thickBot="1" x14ac:dyDescent="0.3">
      <c r="A327" s="541" t="s">
        <v>237</v>
      </c>
      <c r="B327" s="542"/>
      <c r="C327" s="176">
        <f>'[1]Nota II.1.13a'!B62</f>
        <v>180145.58</v>
      </c>
      <c r="D327" s="176">
        <f>'[1]Nota II.1.13a'!C62</f>
        <v>205858.34</v>
      </c>
    </row>
    <row r="328" spans="1:4" ht="13.5" thickBot="1" x14ac:dyDescent="0.3">
      <c r="A328" s="543" t="s">
        <v>12</v>
      </c>
      <c r="B328" s="544"/>
      <c r="C328" s="175">
        <f>C306+C317</f>
        <v>39388387.75</v>
      </c>
      <c r="D328" s="174">
        <f>D306+D317</f>
        <v>30174250.249999996</v>
      </c>
    </row>
    <row r="338" spans="1:5" ht="27" customHeight="1" x14ac:dyDescent="0.25">
      <c r="A338" s="532" t="s">
        <v>236</v>
      </c>
      <c r="B338" s="532"/>
      <c r="C338" s="532"/>
      <c r="D338" s="441"/>
      <c r="E338" s="441"/>
    </row>
    <row r="339" spans="1:5" ht="13.5" thickBot="1" x14ac:dyDescent="0.25">
      <c r="A339" s="24"/>
      <c r="B339" s="24"/>
      <c r="C339" s="24"/>
      <c r="D339" s="2"/>
    </row>
    <row r="340" spans="1:5" ht="13.5" thickBot="1" x14ac:dyDescent="0.3">
      <c r="A340" s="533" t="s">
        <v>235</v>
      </c>
      <c r="B340" s="534"/>
      <c r="C340" s="173" t="s">
        <v>187</v>
      </c>
      <c r="D340" s="22" t="s">
        <v>42</v>
      </c>
    </row>
    <row r="341" spans="1:5" x14ac:dyDescent="0.25">
      <c r="A341" s="535" t="s">
        <v>234</v>
      </c>
      <c r="B341" s="536"/>
      <c r="C341" s="172">
        <f>SUM(C342:C348)</f>
        <v>116132811.10999998</v>
      </c>
      <c r="D341" s="172">
        <f>SUM(D342:D348)</f>
        <v>120105120.26000001</v>
      </c>
    </row>
    <row r="342" spans="1:5" x14ac:dyDescent="0.25">
      <c r="A342" s="551" t="s">
        <v>233</v>
      </c>
      <c r="B342" s="552"/>
      <c r="C342" s="45">
        <f>'[1]Nota II.1.13b'!B62</f>
        <v>104996536.53</v>
      </c>
      <c r="D342" s="45">
        <f>'[1]Nota II.1.13b'!C62</f>
        <v>108934458.09999999</v>
      </c>
    </row>
    <row r="343" spans="1:5" x14ac:dyDescent="0.25">
      <c r="A343" s="551" t="s">
        <v>232</v>
      </c>
      <c r="B343" s="552"/>
      <c r="C343" s="45">
        <f>'[1]Nota II.1.13b'!B63</f>
        <v>0</v>
      </c>
      <c r="D343" s="45">
        <f>'[1]Nota II.1.13b'!C63</f>
        <v>0</v>
      </c>
    </row>
    <row r="344" spans="1:5" ht="27.75" customHeight="1" x14ac:dyDescent="0.25">
      <c r="A344" s="365" t="s">
        <v>231</v>
      </c>
      <c r="B344" s="367"/>
      <c r="C344" s="45">
        <f>'[1]Nota II.1.13b'!B64</f>
        <v>9589002.0199999996</v>
      </c>
      <c r="D344" s="45">
        <f>'[1]Nota II.1.13b'!C64</f>
        <v>9169830.9800000004</v>
      </c>
    </row>
    <row r="345" spans="1:5" x14ac:dyDescent="0.25">
      <c r="A345" s="365" t="s">
        <v>230</v>
      </c>
      <c r="B345" s="367"/>
      <c r="C345" s="45">
        <f>'[1]Nota II.1.13b'!B65</f>
        <v>910999.24</v>
      </c>
      <c r="D345" s="45">
        <f>'[1]Nota II.1.13b'!C65</f>
        <v>626806.06000000006</v>
      </c>
    </row>
    <row r="346" spans="1:5" ht="17.25" customHeight="1" x14ac:dyDescent="0.25">
      <c r="A346" s="365" t="s">
        <v>229</v>
      </c>
      <c r="B346" s="367"/>
      <c r="C346" s="45">
        <f>'[1]Nota II.1.13b'!B66</f>
        <v>132056.22</v>
      </c>
      <c r="D346" s="45">
        <f>'[1]Nota II.1.13b'!C66</f>
        <v>16332.84</v>
      </c>
    </row>
    <row r="347" spans="1:5" ht="16.5" customHeight="1" x14ac:dyDescent="0.25">
      <c r="A347" s="365" t="s">
        <v>228</v>
      </c>
      <c r="B347" s="367"/>
      <c r="C347" s="45">
        <f>'[1]Nota II.1.13b'!B67</f>
        <v>0</v>
      </c>
      <c r="D347" s="45">
        <f>'[1]Nota II.1.13b'!C67</f>
        <v>0</v>
      </c>
    </row>
    <row r="348" spans="1:5" x14ac:dyDescent="0.25">
      <c r="A348" s="365" t="s">
        <v>45</v>
      </c>
      <c r="B348" s="367"/>
      <c r="C348" s="45">
        <f>'[1]Nota II.1.13b'!B68</f>
        <v>504217.1</v>
      </c>
      <c r="D348" s="45">
        <f>'[1]Nota II.1.13b'!C68</f>
        <v>1357692.28</v>
      </c>
    </row>
    <row r="349" spans="1:5" ht="13.5" thickBot="1" x14ac:dyDescent="0.3">
      <c r="A349" s="553" t="s">
        <v>227</v>
      </c>
      <c r="B349" s="554"/>
      <c r="C349" s="172">
        <f>C350+C351+C353</f>
        <v>0</v>
      </c>
      <c r="D349" s="171">
        <f>D350+D351+D353</f>
        <v>0</v>
      </c>
    </row>
    <row r="350" spans="1:5" ht="13.5" hidden="1" thickBot="1" x14ac:dyDescent="0.3">
      <c r="A350" s="555" t="s">
        <v>226</v>
      </c>
      <c r="B350" s="556"/>
      <c r="C350" s="45">
        <f>'[1]Nota II.1.13b'!B70</f>
        <v>0</v>
      </c>
      <c r="D350" s="45">
        <f>'[1]Nota II.1.13b'!C70</f>
        <v>0</v>
      </c>
    </row>
    <row r="351" spans="1:5" ht="13.5" hidden="1" thickBot="1" x14ac:dyDescent="0.3">
      <c r="A351" s="555" t="s">
        <v>225</v>
      </c>
      <c r="B351" s="556"/>
      <c r="C351" s="45">
        <f>'[1]Nota II.1.13b'!B71</f>
        <v>0</v>
      </c>
      <c r="D351" s="45">
        <f>'[1]Nota II.1.13b'!C71</f>
        <v>0</v>
      </c>
    </row>
    <row r="352" spans="1:5" ht="13.5" hidden="1" thickBot="1" x14ac:dyDescent="0.3">
      <c r="A352" s="555" t="s">
        <v>224</v>
      </c>
      <c r="B352" s="556"/>
      <c r="C352" s="45">
        <f>'[1]Nota II.1.13b'!B72</f>
        <v>0</v>
      </c>
      <c r="D352" s="45">
        <f>'[1]Nota II.1.13b'!C72</f>
        <v>0</v>
      </c>
    </row>
    <row r="353" spans="1:5" ht="13.5" hidden="1" thickBot="1" x14ac:dyDescent="0.3">
      <c r="A353" s="557" t="s">
        <v>45</v>
      </c>
      <c r="B353" s="558"/>
      <c r="C353" s="45">
        <f>'[1]Nota II.1.13b'!B73</f>
        <v>0</v>
      </c>
      <c r="D353" s="45">
        <f>'[1]Nota II.1.13b'!C73</f>
        <v>0</v>
      </c>
    </row>
    <row r="354" spans="1:5" ht="13.5" thickBot="1" x14ac:dyDescent="0.3">
      <c r="A354" s="543" t="s">
        <v>12</v>
      </c>
      <c r="B354" s="544"/>
      <c r="C354" s="9">
        <f>C341+C349</f>
        <v>116132811.10999998</v>
      </c>
      <c r="D354" s="9">
        <f>D341+D349</f>
        <v>120105120.26000001</v>
      </c>
    </row>
    <row r="357" spans="1:5" ht="26.25" customHeight="1" x14ac:dyDescent="0.25">
      <c r="A357" s="559" t="s">
        <v>223</v>
      </c>
      <c r="B357" s="560"/>
      <c r="C357" s="560"/>
      <c r="D357" s="560"/>
    </row>
    <row r="358" spans="1:5" ht="13.5" thickBot="1" x14ac:dyDescent="0.3">
      <c r="B358" s="170"/>
    </row>
    <row r="359" spans="1:5" ht="13.5" thickBot="1" x14ac:dyDescent="0.3">
      <c r="A359" s="561"/>
      <c r="B359" s="562"/>
      <c r="C359" s="169" t="s">
        <v>222</v>
      </c>
      <c r="D359" s="168" t="s">
        <v>221</v>
      </c>
    </row>
    <row r="360" spans="1:5" ht="13.5" thickBot="1" x14ac:dyDescent="0.3">
      <c r="A360" s="563" t="s">
        <v>220</v>
      </c>
      <c r="B360" s="564"/>
      <c r="C360" s="167">
        <f>'[1]Nota II.1.14'!C19</f>
        <v>215620580.72999999</v>
      </c>
      <c r="D360" s="167">
        <f>'[1]Nota II.1.14'!D19</f>
        <v>213422757.00999999</v>
      </c>
    </row>
    <row r="361" spans="1:5" ht="13.5" thickBot="1" x14ac:dyDescent="0.3">
      <c r="A361" s="528" t="s">
        <v>12</v>
      </c>
      <c r="B361" s="529"/>
      <c r="C361" s="18">
        <f>SUM(C360:C360)</f>
        <v>215620580.72999999</v>
      </c>
      <c r="D361" s="18">
        <f>SUM(D360:D360)</f>
        <v>213422757.00999999</v>
      </c>
    </row>
    <row r="364" spans="1:5" ht="15" x14ac:dyDescent="0.25">
      <c r="A364" s="559" t="s">
        <v>219</v>
      </c>
      <c r="B364" s="560"/>
      <c r="C364" s="560"/>
      <c r="D364" s="560"/>
      <c r="E364" s="441"/>
    </row>
    <row r="365" spans="1:5" ht="13.5" thickBot="1" x14ac:dyDescent="0.25">
      <c r="E365" s="2"/>
    </row>
    <row r="366" spans="1:5" ht="26.25" thickBot="1" x14ac:dyDescent="0.25">
      <c r="A366" s="565" t="s">
        <v>10</v>
      </c>
      <c r="B366" s="566"/>
      <c r="C366" s="166" t="s">
        <v>218</v>
      </c>
      <c r="D366" s="166" t="s">
        <v>217</v>
      </c>
      <c r="E366" s="2"/>
    </row>
    <row r="367" spans="1:5" ht="13.5" thickBot="1" x14ac:dyDescent="0.25">
      <c r="A367" s="567" t="s">
        <v>216</v>
      </c>
      <c r="B367" s="526"/>
      <c r="C367" s="165">
        <f>'[1]Nota II.1.15'!C17</f>
        <v>27137596.649999999</v>
      </c>
      <c r="D367" s="164">
        <f>'[1]Nota II.1.15'!D17</f>
        <v>24750629.579999998</v>
      </c>
      <c r="E367" s="2"/>
    </row>
    <row r="368" spans="1:5" x14ac:dyDescent="0.2">
      <c r="A368" s="2"/>
      <c r="B368" s="2"/>
      <c r="C368" s="2"/>
      <c r="D368" s="2"/>
      <c r="E368" s="2"/>
    </row>
    <row r="369" spans="1:11" x14ac:dyDescent="0.2">
      <c r="A369" s="2"/>
      <c r="B369" s="2"/>
      <c r="C369" s="2"/>
      <c r="D369" s="2"/>
      <c r="E369" s="2"/>
    </row>
    <row r="370" spans="1:11" x14ac:dyDescent="0.2">
      <c r="A370" s="2"/>
      <c r="B370" s="2"/>
      <c r="C370" s="2"/>
      <c r="D370" s="2"/>
      <c r="E370" s="2"/>
    </row>
    <row r="371" spans="1:11" x14ac:dyDescent="0.2">
      <c r="A371" s="2"/>
      <c r="B371" s="2"/>
      <c r="C371" s="2"/>
      <c r="D371" s="2"/>
      <c r="E371" s="2"/>
    </row>
    <row r="372" spans="1:11" ht="29.25" customHeight="1" x14ac:dyDescent="0.2">
      <c r="A372" s="568"/>
      <c r="B372" s="389"/>
      <c r="C372" s="389"/>
      <c r="D372" s="569"/>
      <c r="E372" s="569"/>
    </row>
    <row r="377" spans="1:11" ht="15" x14ac:dyDescent="0.25">
      <c r="A377" s="545" t="s">
        <v>215</v>
      </c>
      <c r="B377" s="545"/>
      <c r="C377" s="545"/>
      <c r="D377" s="545"/>
      <c r="E377" s="545"/>
      <c r="F377" s="545"/>
      <c r="G377" s="545"/>
      <c r="H377" s="545"/>
      <c r="I377" s="545"/>
    </row>
    <row r="378" spans="1:11" ht="15" x14ac:dyDescent="0.25">
      <c r="A378" s="338"/>
      <c r="B378" s="338"/>
      <c r="C378" s="338"/>
      <c r="D378" s="338"/>
      <c r="E378" s="338"/>
      <c r="F378" s="338"/>
      <c r="G378" s="338"/>
      <c r="H378" s="338"/>
      <c r="I378" s="338"/>
    </row>
    <row r="379" spans="1:11" ht="15" x14ac:dyDescent="0.25">
      <c r="A379" s="545" t="s">
        <v>214</v>
      </c>
      <c r="B379" s="545"/>
      <c r="C379" s="545"/>
      <c r="D379" s="545"/>
      <c r="E379" s="545"/>
      <c r="F379" s="545"/>
      <c r="G379" s="545"/>
      <c r="H379" s="545"/>
      <c r="I379" s="545"/>
    </row>
    <row r="380" spans="1:11" ht="13.5" thickBot="1" x14ac:dyDescent="0.3">
      <c r="A380" s="163"/>
      <c r="B380" s="163"/>
      <c r="C380" s="163"/>
      <c r="D380" s="163"/>
      <c r="E380" s="163"/>
      <c r="F380" s="163"/>
      <c r="G380" s="163"/>
      <c r="H380" s="163"/>
      <c r="I380" s="162"/>
    </row>
    <row r="381" spans="1:11" ht="26.25" thickBot="1" x14ac:dyDescent="0.3">
      <c r="A381" s="546" t="s">
        <v>213</v>
      </c>
      <c r="B381" s="548" t="s">
        <v>212</v>
      </c>
      <c r="C381" s="549"/>
      <c r="D381" s="550"/>
      <c r="E381" s="161" t="s">
        <v>211</v>
      </c>
      <c r="F381" s="548" t="s">
        <v>210</v>
      </c>
      <c r="G381" s="549"/>
      <c r="H381" s="550"/>
      <c r="I381" s="160" t="s">
        <v>12</v>
      </c>
      <c r="J381" s="159"/>
      <c r="K381" s="152"/>
    </row>
    <row r="382" spans="1:11" ht="64.5" thickBot="1" x14ac:dyDescent="0.3">
      <c r="A382" s="547"/>
      <c r="B382" s="157" t="s">
        <v>206</v>
      </c>
      <c r="C382" s="156" t="s">
        <v>209</v>
      </c>
      <c r="D382" s="155" t="s">
        <v>208</v>
      </c>
      <c r="E382" s="158" t="s">
        <v>207</v>
      </c>
      <c r="F382" s="157" t="s">
        <v>206</v>
      </c>
      <c r="G382" s="156" t="s">
        <v>205</v>
      </c>
      <c r="H382" s="155" t="s">
        <v>204</v>
      </c>
      <c r="I382" s="154"/>
      <c r="J382" s="153"/>
      <c r="K382" s="152"/>
    </row>
    <row r="383" spans="1:11" ht="26.25" thickBot="1" x14ac:dyDescent="0.3">
      <c r="A383" s="113" t="s">
        <v>203</v>
      </c>
      <c r="B383" s="135">
        <f>'[1]Nota II.1.16a'!B31</f>
        <v>4898648246.6499996</v>
      </c>
      <c r="C383" s="134">
        <f>'[1]Nota II.1.16a'!C31</f>
        <v>0</v>
      </c>
      <c r="D383" s="136">
        <f>'[1]Nota II.1.16a'!D31</f>
        <v>0</v>
      </c>
      <c r="E383" s="151">
        <f>'[1]Nota II.1.16a'!E31</f>
        <v>67116293.590000004</v>
      </c>
      <c r="F383" s="135">
        <f>'[1]Nota II.1.16a'!F31</f>
        <v>0</v>
      </c>
      <c r="G383" s="134">
        <f>'[1]Nota II.1.16a'!G31</f>
        <v>0</v>
      </c>
      <c r="H383" s="136">
        <f>'[1]Nota II.1.16a'!H31</f>
        <v>0</v>
      </c>
      <c r="I383" s="132">
        <f>SUM(B383:H383)</f>
        <v>4965764540.2399998</v>
      </c>
      <c r="J383" s="131"/>
      <c r="K383" s="110"/>
    </row>
    <row r="384" spans="1:11" ht="13.5" thickBot="1" x14ac:dyDescent="0.3">
      <c r="A384" s="137" t="s">
        <v>193</v>
      </c>
      <c r="B384" s="149">
        <f t="shared" ref="B384:I384" si="11">SUM(B385:B387)</f>
        <v>242726900</v>
      </c>
      <c r="C384" s="148">
        <f t="shared" si="11"/>
        <v>0</v>
      </c>
      <c r="D384" s="150">
        <f t="shared" si="11"/>
        <v>0</v>
      </c>
      <c r="E384" s="137">
        <f t="shared" si="11"/>
        <v>138461</v>
      </c>
      <c r="F384" s="149">
        <f t="shared" si="11"/>
        <v>0</v>
      </c>
      <c r="G384" s="148">
        <f t="shared" si="11"/>
        <v>0</v>
      </c>
      <c r="H384" s="147">
        <f t="shared" si="11"/>
        <v>0</v>
      </c>
      <c r="I384" s="137">
        <f t="shared" si="11"/>
        <v>242865361</v>
      </c>
      <c r="J384" s="146"/>
      <c r="K384" s="146"/>
    </row>
    <row r="385" spans="1:11" x14ac:dyDescent="0.25">
      <c r="A385" s="145" t="s">
        <v>202</v>
      </c>
      <c r="B385" s="140">
        <f>'[1]Nota II.1.16a'!B33</f>
        <v>242726900</v>
      </c>
      <c r="C385" s="130">
        <f>'[1]Nota II.1.16a'!C33</f>
        <v>0</v>
      </c>
      <c r="D385" s="138">
        <f>'[1]Nota II.1.16a'!D33</f>
        <v>0</v>
      </c>
      <c r="E385" s="141">
        <f>'[1]Nota II.1.16a'!E33</f>
        <v>0</v>
      </c>
      <c r="F385" s="140">
        <f>'[1]Nota II.1.16a'!F33</f>
        <v>0</v>
      </c>
      <c r="G385" s="139">
        <f>'[1]Nota II.1.16a'!G33</f>
        <v>0</v>
      </c>
      <c r="H385" s="138">
        <f>'[1]Nota II.1.16a'!H33</f>
        <v>0</v>
      </c>
      <c r="I385" s="122">
        <f>SUM(B385:H385)</f>
        <v>242726900</v>
      </c>
      <c r="J385" s="115"/>
      <c r="K385" s="114"/>
    </row>
    <row r="386" spans="1:11" x14ac:dyDescent="0.25">
      <c r="A386" s="144" t="s">
        <v>201</v>
      </c>
      <c r="B386" s="140">
        <f>'[1]Nota II.1.16a'!B34</f>
        <v>0</v>
      </c>
      <c r="C386" s="139">
        <f>'[1]Nota II.1.16a'!C34</f>
        <v>0</v>
      </c>
      <c r="D386" s="138">
        <f>'[1]Nota II.1.16a'!D34</f>
        <v>0</v>
      </c>
      <c r="E386" s="141">
        <f>'[1]Nota II.1.16a'!E34</f>
        <v>138461</v>
      </c>
      <c r="F386" s="140">
        <f>'[1]Nota II.1.16a'!F34</f>
        <v>0</v>
      </c>
      <c r="G386" s="139">
        <f>'[1]Nota II.1.16a'!G34</f>
        <v>0</v>
      </c>
      <c r="H386" s="138">
        <f>'[1]Nota II.1.16a'!H34</f>
        <v>0</v>
      </c>
      <c r="I386" s="122">
        <f>SUM(B386:H386)</f>
        <v>138461</v>
      </c>
      <c r="J386" s="115"/>
      <c r="K386" s="114"/>
    </row>
    <row r="387" spans="1:11" ht="13.5" thickBot="1" x14ac:dyDescent="0.3">
      <c r="A387" s="143" t="s">
        <v>200</v>
      </c>
      <c r="B387" s="140">
        <f>'[1]Nota II.1.16a'!B35</f>
        <v>0</v>
      </c>
      <c r="C387" s="142">
        <f>'[1]Nota II.1.16a'!C35</f>
        <v>0</v>
      </c>
      <c r="D387" s="138">
        <f>'[1]Nota II.1.16a'!D35</f>
        <v>0</v>
      </c>
      <c r="E387" s="141">
        <f>'[1]Nota II.1.16a'!E35</f>
        <v>0</v>
      </c>
      <c r="F387" s="140">
        <f>'[1]Nota II.1.16a'!F35</f>
        <v>0</v>
      </c>
      <c r="G387" s="139">
        <f>'[1]Nota II.1.16a'!G35</f>
        <v>0</v>
      </c>
      <c r="H387" s="138">
        <f>'[1]Nota II.1.16a'!H35</f>
        <v>0</v>
      </c>
      <c r="I387" s="122">
        <f>SUM(B387:H387)</f>
        <v>0</v>
      </c>
      <c r="J387" s="115"/>
      <c r="K387" s="114"/>
    </row>
    <row r="388" spans="1:11" ht="13.5" thickBot="1" x14ac:dyDescent="0.3">
      <c r="A388" s="137" t="s">
        <v>192</v>
      </c>
      <c r="B388" s="135">
        <f t="shared" ref="B388:I388" si="12">SUM(B389:B392)</f>
        <v>61597900</v>
      </c>
      <c r="C388" s="134">
        <f t="shared" si="12"/>
        <v>0</v>
      </c>
      <c r="D388" s="136">
        <f t="shared" si="12"/>
        <v>0</v>
      </c>
      <c r="E388" s="132">
        <f t="shared" si="12"/>
        <v>21452.55</v>
      </c>
      <c r="F388" s="135">
        <f t="shared" si="12"/>
        <v>0</v>
      </c>
      <c r="G388" s="134">
        <f t="shared" si="12"/>
        <v>0</v>
      </c>
      <c r="H388" s="133">
        <f t="shared" si="12"/>
        <v>0</v>
      </c>
      <c r="I388" s="132">
        <f t="shared" si="12"/>
        <v>61619352.549999997</v>
      </c>
      <c r="J388" s="131"/>
      <c r="K388" s="131"/>
    </row>
    <row r="389" spans="1:11" x14ac:dyDescent="0.25">
      <c r="A389" s="129" t="s">
        <v>199</v>
      </c>
      <c r="B389" s="125">
        <f>'[1]Nota II.1.16a'!B39</f>
        <v>46100900</v>
      </c>
      <c r="C389" s="130">
        <f>'[1]Nota II.1.16a'!C39</f>
        <v>0</v>
      </c>
      <c r="D389" s="123">
        <f>'[1]Nota II.1.16a'!D39</f>
        <v>0</v>
      </c>
      <c r="E389" s="126">
        <f>'[1]Nota II.1.16a'!E39</f>
        <v>21452.55</v>
      </c>
      <c r="F389" s="125">
        <f>'[1]Nota II.1.16a'!F39</f>
        <v>0</v>
      </c>
      <c r="G389" s="124">
        <f>'[1]Nota II.1.16a'!G39</f>
        <v>0</v>
      </c>
      <c r="H389" s="123">
        <f>'[1]Nota II.1.16a'!H39</f>
        <v>0</v>
      </c>
      <c r="I389" s="122">
        <f>SUM(B389:H389)</f>
        <v>46122352.549999997</v>
      </c>
      <c r="J389" s="115"/>
      <c r="K389" s="114"/>
    </row>
    <row r="390" spans="1:11" ht="13.5" customHeight="1" x14ac:dyDescent="0.25">
      <c r="A390" s="129" t="s">
        <v>198</v>
      </c>
      <c r="B390" s="125">
        <f>'[1]Nota II.1.16a'!B40</f>
        <v>0</v>
      </c>
      <c r="C390" s="124">
        <f>'[1]Nota II.1.16a'!C40</f>
        <v>0</v>
      </c>
      <c r="D390" s="123">
        <f>'[1]Nota II.1.16a'!D40</f>
        <v>0</v>
      </c>
      <c r="E390" s="126">
        <f>'[1]Nota II.1.16a'!E40</f>
        <v>0</v>
      </c>
      <c r="F390" s="125">
        <f>'[1]Nota II.1.16a'!F40</f>
        <v>0</v>
      </c>
      <c r="G390" s="124">
        <f>'[1]Nota II.1.16a'!G40</f>
        <v>0</v>
      </c>
      <c r="H390" s="123">
        <f>'[1]Nota II.1.16a'!H40</f>
        <v>0</v>
      </c>
      <c r="I390" s="122">
        <f>SUM(B390:H390)</f>
        <v>0</v>
      </c>
      <c r="J390" s="115"/>
      <c r="K390" s="114"/>
    </row>
    <row r="391" spans="1:11" x14ac:dyDescent="0.25">
      <c r="A391" s="129" t="s">
        <v>197</v>
      </c>
      <c r="B391" s="125">
        <f>'[1]Nota II.1.16a'!B41</f>
        <v>0</v>
      </c>
      <c r="C391" s="124">
        <f>'[1]Nota II.1.16a'!C41</f>
        <v>0</v>
      </c>
      <c r="D391" s="123">
        <f>'[1]Nota II.1.16a'!D41</f>
        <v>0</v>
      </c>
      <c r="E391" s="126">
        <f>'[1]Nota II.1.16a'!E41</f>
        <v>0</v>
      </c>
      <c r="F391" s="125">
        <f>'[1]Nota II.1.16a'!F41</f>
        <v>0</v>
      </c>
      <c r="G391" s="124">
        <f>'[1]Nota II.1.16a'!G41</f>
        <v>0</v>
      </c>
      <c r="H391" s="123">
        <f>'[1]Nota II.1.16a'!H41</f>
        <v>0</v>
      </c>
      <c r="I391" s="122">
        <f>SUM(B391:H391)</f>
        <v>0</v>
      </c>
      <c r="J391" s="115"/>
      <c r="K391" s="114"/>
    </row>
    <row r="392" spans="1:11" ht="13.5" thickBot="1" x14ac:dyDescent="0.3">
      <c r="A392" s="128" t="s">
        <v>196</v>
      </c>
      <c r="B392" s="125">
        <f>'[1]Nota II.1.16a'!B42</f>
        <v>15497000</v>
      </c>
      <c r="C392" s="127">
        <f>'[1]Nota II.1.16a'!C42</f>
        <v>0</v>
      </c>
      <c r="D392" s="123">
        <f>'[1]Nota II.1.16a'!D42</f>
        <v>0</v>
      </c>
      <c r="E392" s="126">
        <f>'[1]Nota II.1.16a'!E42</f>
        <v>0</v>
      </c>
      <c r="F392" s="125">
        <f>'[1]Nota II.1.16a'!F42</f>
        <v>0</v>
      </c>
      <c r="G392" s="124">
        <f>'[1]Nota II.1.16a'!G42</f>
        <v>0</v>
      </c>
      <c r="H392" s="123">
        <f>'[1]Nota II.1.16a'!H42</f>
        <v>0</v>
      </c>
      <c r="I392" s="122">
        <f>SUM(B392:H392)</f>
        <v>15497000</v>
      </c>
      <c r="J392" s="115"/>
      <c r="K392" s="114"/>
    </row>
    <row r="393" spans="1:11" ht="26.25" thickBot="1" x14ac:dyDescent="0.3">
      <c r="A393" s="121" t="s">
        <v>195</v>
      </c>
      <c r="B393" s="119">
        <f t="shared" ref="B393:I393" si="13">B383+B384-B388</f>
        <v>5079777246.6499996</v>
      </c>
      <c r="C393" s="118">
        <f t="shared" si="13"/>
        <v>0</v>
      </c>
      <c r="D393" s="120">
        <f t="shared" si="13"/>
        <v>0</v>
      </c>
      <c r="E393" s="116">
        <f t="shared" si="13"/>
        <v>67233302.040000007</v>
      </c>
      <c r="F393" s="119">
        <f t="shared" si="13"/>
        <v>0</v>
      </c>
      <c r="G393" s="118">
        <f t="shared" si="13"/>
        <v>0</v>
      </c>
      <c r="H393" s="117">
        <f t="shared" si="13"/>
        <v>0</v>
      </c>
      <c r="I393" s="116">
        <f t="shared" si="13"/>
        <v>5147010548.6899996</v>
      </c>
      <c r="J393" s="115"/>
      <c r="K393" s="114"/>
    </row>
    <row r="394" spans="1:11" ht="39" customHeight="1" thickBot="1" x14ac:dyDescent="0.3">
      <c r="A394" s="113" t="s">
        <v>194</v>
      </c>
      <c r="B394" s="100">
        <f>'[1]Nota II.1.16a'!B45</f>
        <v>64980829.140000001</v>
      </c>
      <c r="C394" s="99">
        <f>'[1]Nota II.1.16a'!C45</f>
        <v>0</v>
      </c>
      <c r="D394" s="111">
        <f>'[1]Nota II.1.16a'!D45</f>
        <v>0</v>
      </c>
      <c r="E394" s="112">
        <f>'[1]Nota II.1.16a'!E45</f>
        <v>42754880.25</v>
      </c>
      <c r="F394" s="100">
        <f>'[1]Nota II.1.16a'!F45</f>
        <v>0</v>
      </c>
      <c r="G394" s="99">
        <f>'[1]Nota II.1.16a'!G45</f>
        <v>0</v>
      </c>
      <c r="H394" s="111">
        <f>'[1]Nota II.1.16a'!H45</f>
        <v>0</v>
      </c>
      <c r="I394" s="97">
        <f>SUM(B394:H394)</f>
        <v>107735709.39</v>
      </c>
      <c r="J394" s="110"/>
      <c r="K394" s="110"/>
    </row>
    <row r="395" spans="1:11" ht="13.5" thickBot="1" x14ac:dyDescent="0.3">
      <c r="A395" s="109" t="s">
        <v>193</v>
      </c>
      <c r="B395" s="105">
        <f>'[1]Nota II.1.16a'!B46</f>
        <v>9221695.9100000001</v>
      </c>
      <c r="C395" s="104">
        <f>'[1]Nota II.1.16a'!C46</f>
        <v>0</v>
      </c>
      <c r="D395" s="103">
        <f>'[1]Nota II.1.16a'!D46</f>
        <v>0</v>
      </c>
      <c r="E395" s="106">
        <f>'[1]Nota II.1.16a'!E46</f>
        <v>2984997.23</v>
      </c>
      <c r="F395" s="105">
        <f>'[1]Nota II.1.16a'!F46</f>
        <v>0</v>
      </c>
      <c r="G395" s="104">
        <f>'[1]Nota II.1.16a'!G46</f>
        <v>0</v>
      </c>
      <c r="H395" s="103">
        <f>'[1]Nota II.1.16a'!H46</f>
        <v>0</v>
      </c>
      <c r="I395" s="108">
        <f>SUM(B395:H395)</f>
        <v>12206693.140000001</v>
      </c>
    </row>
    <row r="396" spans="1:11" ht="13.5" thickBot="1" x14ac:dyDescent="0.3">
      <c r="A396" s="107" t="s">
        <v>192</v>
      </c>
      <c r="B396" s="105">
        <f>'[1]Nota II.1.16a'!B47</f>
        <v>18361098.550000001</v>
      </c>
      <c r="C396" s="104">
        <f>'[1]Nota II.1.16a'!C47</f>
        <v>0</v>
      </c>
      <c r="D396" s="103">
        <f>'[1]Nota II.1.16a'!D47</f>
        <v>0</v>
      </c>
      <c r="E396" s="106">
        <f>'[1]Nota II.1.16a'!E47</f>
        <v>0</v>
      </c>
      <c r="F396" s="105">
        <f>'[1]Nota II.1.16a'!F47</f>
        <v>0</v>
      </c>
      <c r="G396" s="104">
        <f>'[1]Nota II.1.16a'!G47</f>
        <v>0</v>
      </c>
      <c r="H396" s="103">
        <f>'[1]Nota II.1.16a'!H47</f>
        <v>0</v>
      </c>
      <c r="I396" s="102">
        <f>SUM(B396:H396)</f>
        <v>18361098.550000001</v>
      </c>
    </row>
    <row r="397" spans="1:11" ht="39" thickBot="1" x14ac:dyDescent="0.3">
      <c r="A397" s="101" t="s">
        <v>191</v>
      </c>
      <c r="B397" s="100">
        <f t="shared" ref="B397:I397" si="14">B394+B395-B396</f>
        <v>55841426.5</v>
      </c>
      <c r="C397" s="99">
        <f t="shared" si="14"/>
        <v>0</v>
      </c>
      <c r="D397" s="98">
        <f t="shared" si="14"/>
        <v>0</v>
      </c>
      <c r="E397" s="97">
        <f t="shared" si="14"/>
        <v>45739877.479999997</v>
      </c>
      <c r="F397" s="100">
        <f t="shared" si="14"/>
        <v>0</v>
      </c>
      <c r="G397" s="99">
        <f t="shared" si="14"/>
        <v>0</v>
      </c>
      <c r="H397" s="98">
        <f t="shared" si="14"/>
        <v>0</v>
      </c>
      <c r="I397" s="97">
        <f t="shared" si="14"/>
        <v>101581303.98</v>
      </c>
    </row>
    <row r="398" spans="1:11" ht="26.25" thickBot="1" x14ac:dyDescent="0.3">
      <c r="A398" s="96" t="s">
        <v>190</v>
      </c>
      <c r="B398" s="94">
        <f t="shared" ref="B398:I398" si="15">B383-B394</f>
        <v>4833667417.5099993</v>
      </c>
      <c r="C398" s="93">
        <f t="shared" si="15"/>
        <v>0</v>
      </c>
      <c r="D398" s="92">
        <f t="shared" si="15"/>
        <v>0</v>
      </c>
      <c r="E398" s="81">
        <f t="shared" si="15"/>
        <v>24361413.340000004</v>
      </c>
      <c r="F398" s="94">
        <f t="shared" si="15"/>
        <v>0</v>
      </c>
      <c r="G398" s="93">
        <f t="shared" si="15"/>
        <v>0</v>
      </c>
      <c r="H398" s="92">
        <f t="shared" si="15"/>
        <v>0</v>
      </c>
      <c r="I398" s="81">
        <f t="shared" si="15"/>
        <v>4858028830.8499994</v>
      </c>
    </row>
    <row r="399" spans="1:11" ht="25.15" customHeight="1" thickBot="1" x14ac:dyDescent="0.3">
      <c r="A399" s="95" t="s">
        <v>189</v>
      </c>
      <c r="B399" s="94">
        <f t="shared" ref="B399:I399" si="16">B393-B397</f>
        <v>5023935820.1499996</v>
      </c>
      <c r="C399" s="93">
        <f t="shared" si="16"/>
        <v>0</v>
      </c>
      <c r="D399" s="92">
        <f t="shared" si="16"/>
        <v>0</v>
      </c>
      <c r="E399" s="81">
        <f t="shared" si="16"/>
        <v>21493424.56000001</v>
      </c>
      <c r="F399" s="94">
        <f t="shared" si="16"/>
        <v>0</v>
      </c>
      <c r="G399" s="93">
        <f t="shared" si="16"/>
        <v>0</v>
      </c>
      <c r="H399" s="92">
        <f t="shared" si="16"/>
        <v>0</v>
      </c>
      <c r="I399" s="81">
        <f t="shared" si="16"/>
        <v>5045429244.71</v>
      </c>
    </row>
    <row r="400" spans="1:11" x14ac:dyDescent="0.25">
      <c r="A400" s="24"/>
      <c r="B400" s="91"/>
      <c r="C400" s="91"/>
      <c r="E400" s="4"/>
      <c r="F400" s="4"/>
      <c r="G400" s="4"/>
      <c r="H400" s="4"/>
      <c r="I400" s="4"/>
    </row>
    <row r="401" spans="1:9" x14ac:dyDescent="0.25">
      <c r="A401" s="24"/>
      <c r="B401" s="91"/>
      <c r="C401" s="91"/>
      <c r="E401" s="4"/>
      <c r="F401" s="4"/>
      <c r="G401" s="4"/>
      <c r="H401" s="4"/>
      <c r="I401" s="4"/>
    </row>
    <row r="402" spans="1:9" x14ac:dyDescent="0.25">
      <c r="A402" s="24"/>
      <c r="B402" s="91"/>
      <c r="C402" s="91"/>
      <c r="E402" s="4"/>
      <c r="F402" s="4"/>
      <c r="G402" s="4"/>
      <c r="H402" s="4"/>
      <c r="I402" s="4"/>
    </row>
    <row r="403" spans="1:9" ht="15" x14ac:dyDescent="0.25">
      <c r="A403" s="360" t="s">
        <v>188</v>
      </c>
      <c r="B403" s="361"/>
      <c r="C403" s="361"/>
      <c r="E403" s="4"/>
      <c r="F403" s="4"/>
      <c r="G403" s="4"/>
      <c r="H403" s="4"/>
      <c r="I403" s="4"/>
    </row>
    <row r="404" spans="1:9" ht="13.5" thickBot="1" x14ac:dyDescent="0.3">
      <c r="A404" s="24"/>
      <c r="B404" s="91"/>
      <c r="C404" s="91"/>
      <c r="E404" s="4"/>
      <c r="F404" s="4"/>
      <c r="G404" s="4"/>
      <c r="H404" s="4"/>
      <c r="I404" s="4"/>
    </row>
    <row r="405" spans="1:9" ht="13.5" thickBot="1" x14ac:dyDescent="0.3">
      <c r="A405" s="383"/>
      <c r="B405" s="384"/>
      <c r="C405" s="27" t="s">
        <v>187</v>
      </c>
      <c r="D405" s="90" t="s">
        <v>42</v>
      </c>
    </row>
    <row r="406" spans="1:9" x14ac:dyDescent="0.25">
      <c r="A406" s="385" t="s">
        <v>186</v>
      </c>
      <c r="B406" s="386"/>
      <c r="C406" s="89">
        <f>'[1]Nota II.1.16b'!B31</f>
        <v>5121508.37</v>
      </c>
      <c r="D406" s="89">
        <f>'[1]Nota II.1.16b'!C31</f>
        <v>4544055.7</v>
      </c>
      <c r="E406" s="80"/>
      <c r="F406" s="80"/>
      <c r="G406" s="80"/>
      <c r="H406" s="80"/>
      <c r="I406" s="80"/>
    </row>
    <row r="407" spans="1:9" x14ac:dyDescent="0.25">
      <c r="A407" s="570" t="s">
        <v>185</v>
      </c>
      <c r="B407" s="571"/>
      <c r="C407" s="87">
        <f>'[1]Nota II.1.16b'!B32</f>
        <v>65680316.659999996</v>
      </c>
      <c r="D407" s="87">
        <f>'[1]Nota II.1.16b'!C32</f>
        <v>52533024.710000001</v>
      </c>
      <c r="E407" s="88"/>
      <c r="F407" s="88"/>
      <c r="G407" s="88"/>
      <c r="H407" s="88"/>
      <c r="I407" s="88"/>
    </row>
    <row r="408" spans="1:9" x14ac:dyDescent="0.25">
      <c r="A408" s="570" t="s">
        <v>184</v>
      </c>
      <c r="B408" s="571"/>
      <c r="C408" s="87">
        <f>'[1]Nota II.1.16b'!B33</f>
        <v>129.99</v>
      </c>
      <c r="D408" s="87">
        <f>'[1]Nota II.1.16b'!C33</f>
        <v>129.99</v>
      </c>
      <c r="E408" s="86"/>
      <c r="F408" s="86"/>
      <c r="G408" s="86"/>
      <c r="H408" s="86"/>
      <c r="I408" s="86"/>
    </row>
    <row r="409" spans="1:9" x14ac:dyDescent="0.25">
      <c r="A409" s="572" t="s">
        <v>183</v>
      </c>
      <c r="B409" s="573"/>
      <c r="C409" s="85">
        <f>C410+C413+C414+C415+C416</f>
        <v>380497357.78999996</v>
      </c>
      <c r="D409" s="85">
        <f>D410+D413+D414+D415+D416</f>
        <v>292321083.63999999</v>
      </c>
    </row>
    <row r="410" spans="1:9" x14ac:dyDescent="0.25">
      <c r="A410" s="539" t="s">
        <v>182</v>
      </c>
      <c r="B410" s="540"/>
      <c r="C410" s="83">
        <f>C411-C412</f>
        <v>2140547.7799999714</v>
      </c>
      <c r="D410" s="83">
        <f>D411-D412</f>
        <v>2322252.6200000048</v>
      </c>
    </row>
    <row r="411" spans="1:9" x14ac:dyDescent="0.25">
      <c r="A411" s="586" t="s">
        <v>181</v>
      </c>
      <c r="B411" s="587"/>
      <c r="C411" s="84">
        <f>'[1]Nota II.1.16b'!B36</f>
        <v>290703445.32999998</v>
      </c>
      <c r="D411" s="84">
        <f>'[1]Nota II.1.16b'!C36</f>
        <v>242801470.53</v>
      </c>
    </row>
    <row r="412" spans="1:9" ht="25.5" customHeight="1" x14ac:dyDescent="0.25">
      <c r="A412" s="586" t="s">
        <v>180</v>
      </c>
      <c r="B412" s="587"/>
      <c r="C412" s="84">
        <f>'[1]Nota II.1.16b'!B37</f>
        <v>288562897.55000001</v>
      </c>
      <c r="D412" s="84">
        <f>'[1]Nota II.1.16b'!C37</f>
        <v>240479217.91</v>
      </c>
    </row>
    <row r="413" spans="1:9" x14ac:dyDescent="0.25">
      <c r="A413" s="582" t="s">
        <v>179</v>
      </c>
      <c r="B413" s="583"/>
      <c r="C413" s="83">
        <f>'[1]Nota II.1.16b'!B38</f>
        <v>6452006.1200000001</v>
      </c>
      <c r="D413" s="83">
        <f>'[1]Nota II.1.16b'!C38</f>
        <v>5890237.0999999996</v>
      </c>
    </row>
    <row r="414" spans="1:9" x14ac:dyDescent="0.25">
      <c r="A414" s="582" t="s">
        <v>178</v>
      </c>
      <c r="B414" s="583"/>
      <c r="C414" s="83">
        <f>'[1]Nota II.1.16b'!B39</f>
        <v>256191204.72999999</v>
      </c>
      <c r="D414" s="83">
        <f>'[1]Nota II.1.16b'!C39</f>
        <v>252970836.67000002</v>
      </c>
    </row>
    <row r="415" spans="1:9" x14ac:dyDescent="0.25">
      <c r="A415" s="582" t="s">
        <v>177</v>
      </c>
      <c r="B415" s="583"/>
      <c r="C415" s="83">
        <f>'[1]Nota II.1.16b'!B40</f>
        <v>22270</v>
      </c>
      <c r="D415" s="83">
        <f>'[1]Nota II.1.16b'!C40</f>
        <v>22270</v>
      </c>
    </row>
    <row r="416" spans="1:9" x14ac:dyDescent="0.25">
      <c r="A416" s="582" t="s">
        <v>138</v>
      </c>
      <c r="B416" s="583"/>
      <c r="C416" s="83">
        <f>'[1]Nota II.1.16b'!B41</f>
        <v>115691329.16</v>
      </c>
      <c r="D416" s="83">
        <f>'[1]Nota II.1.16b'!C41</f>
        <v>31115487.25</v>
      </c>
    </row>
    <row r="417" spans="1:6" ht="24.75" customHeight="1" thickBot="1" x14ac:dyDescent="0.3">
      <c r="A417" s="584" t="s">
        <v>176</v>
      </c>
      <c r="B417" s="585"/>
      <c r="C417" s="82">
        <f>'[1]Nota II.1.16b'!B42</f>
        <v>6889.36</v>
      </c>
      <c r="D417" s="82">
        <f>'[1]Nota II.1.16b'!C42</f>
        <v>0</v>
      </c>
    </row>
    <row r="418" spans="1:6" ht="13.5" thickBot="1" x14ac:dyDescent="0.3">
      <c r="A418" s="588" t="s">
        <v>12</v>
      </c>
      <c r="B418" s="589"/>
      <c r="C418" s="81">
        <f>SUM(C406+C407+C408+C409+C417)</f>
        <v>451306202.16999996</v>
      </c>
      <c r="D418" s="81">
        <f>SUM(D406+D407+D408+D409+D417)</f>
        <v>349398294.03999996</v>
      </c>
    </row>
    <row r="421" spans="1:6" x14ac:dyDescent="0.2">
      <c r="A421" s="578"/>
      <c r="B421" s="579"/>
      <c r="C421" s="579"/>
      <c r="D421" s="590"/>
      <c r="E421" s="590"/>
      <c r="F421" s="70"/>
    </row>
    <row r="422" spans="1:6" x14ac:dyDescent="0.25">
      <c r="A422" s="80"/>
      <c r="B422" s="80"/>
      <c r="C422" s="80"/>
      <c r="D422" s="80"/>
      <c r="E422" s="70"/>
      <c r="F422" s="70"/>
    </row>
    <row r="423" spans="1:6" x14ac:dyDescent="0.25">
      <c r="A423" s="80"/>
      <c r="B423" s="80"/>
      <c r="C423" s="80"/>
      <c r="D423" s="80"/>
      <c r="E423" s="70"/>
      <c r="F423" s="70"/>
    </row>
    <row r="424" spans="1:6" x14ac:dyDescent="0.25">
      <c r="A424" s="80"/>
      <c r="B424" s="80"/>
      <c r="C424" s="80"/>
      <c r="D424" s="80"/>
      <c r="E424" s="70"/>
      <c r="F424" s="70"/>
    </row>
    <row r="425" spans="1:6" x14ac:dyDescent="0.25">
      <c r="A425" s="80"/>
      <c r="B425" s="80"/>
      <c r="C425" s="80"/>
      <c r="D425" s="80"/>
      <c r="E425" s="70"/>
      <c r="F425" s="70"/>
    </row>
    <row r="426" spans="1:6" ht="33.75" customHeight="1" x14ac:dyDescent="0.2">
      <c r="A426" s="79"/>
      <c r="B426" s="591"/>
      <c r="C426" s="591"/>
      <c r="D426" s="591"/>
      <c r="E426" s="591"/>
      <c r="F426" s="70"/>
    </row>
    <row r="427" spans="1:6" x14ac:dyDescent="0.2">
      <c r="A427" s="79"/>
      <c r="B427" s="79"/>
      <c r="C427" s="598"/>
      <c r="D427" s="598"/>
      <c r="E427" s="598"/>
      <c r="F427" s="70"/>
    </row>
    <row r="428" spans="1:6" x14ac:dyDescent="0.2">
      <c r="A428" s="79"/>
      <c r="B428" s="79"/>
      <c r="C428" s="79"/>
      <c r="D428" s="79"/>
      <c r="E428" s="79"/>
      <c r="F428" s="70"/>
    </row>
    <row r="429" spans="1:6" x14ac:dyDescent="0.2">
      <c r="A429" s="78"/>
      <c r="B429" s="77"/>
      <c r="C429" s="77"/>
      <c r="D429" s="77"/>
      <c r="E429" s="77"/>
      <c r="F429" s="70"/>
    </row>
    <row r="430" spans="1:6" x14ac:dyDescent="0.25">
      <c r="A430" s="76"/>
      <c r="B430" s="75"/>
      <c r="C430" s="75"/>
      <c r="D430" s="75"/>
      <c r="E430" s="75"/>
      <c r="F430" s="70"/>
    </row>
    <row r="431" spans="1:6" x14ac:dyDescent="0.25">
      <c r="A431" s="70"/>
      <c r="B431" s="70"/>
      <c r="C431" s="70"/>
      <c r="D431" s="70"/>
      <c r="E431" s="70"/>
      <c r="F431" s="70"/>
    </row>
    <row r="432" spans="1:6" x14ac:dyDescent="0.25">
      <c r="A432" s="70"/>
      <c r="B432" s="70"/>
      <c r="C432" s="70"/>
      <c r="D432" s="70"/>
      <c r="E432" s="70"/>
      <c r="F432" s="70"/>
    </row>
    <row r="433" spans="1:6" x14ac:dyDescent="0.25">
      <c r="A433" s="578"/>
      <c r="B433" s="579"/>
      <c r="C433" s="579"/>
      <c r="D433" s="580"/>
      <c r="E433" s="580"/>
      <c r="F433" s="581"/>
    </row>
    <row r="434" spans="1:6" x14ac:dyDescent="0.2">
      <c r="A434" s="74"/>
      <c r="B434" s="74"/>
      <c r="C434" s="74"/>
      <c r="D434" s="70"/>
      <c r="E434" s="70"/>
      <c r="F434" s="70"/>
    </row>
    <row r="435" spans="1:6" x14ac:dyDescent="0.25">
      <c r="A435" s="576"/>
      <c r="B435" s="576"/>
      <c r="C435" s="73"/>
      <c r="D435" s="70"/>
      <c r="E435" s="70"/>
      <c r="F435" s="70"/>
    </row>
    <row r="436" spans="1:6" ht="18.600000000000001" customHeight="1" x14ac:dyDescent="0.25">
      <c r="A436" s="577"/>
      <c r="B436" s="577"/>
      <c r="C436" s="71"/>
      <c r="D436" s="70"/>
      <c r="E436" s="70"/>
      <c r="F436" s="70"/>
    </row>
    <row r="437" spans="1:6" ht="18.600000000000001" customHeight="1" x14ac:dyDescent="0.25">
      <c r="A437" s="72"/>
      <c r="B437" s="72"/>
      <c r="C437" s="71"/>
      <c r="D437" s="70"/>
      <c r="E437" s="70"/>
      <c r="F437" s="70"/>
    </row>
    <row r="438" spans="1:6" ht="15" x14ac:dyDescent="0.25">
      <c r="A438" s="336" t="s">
        <v>175</v>
      </c>
      <c r="B438" s="4"/>
      <c r="C438" s="4"/>
      <c r="D438" s="4"/>
    </row>
    <row r="439" spans="1:6" ht="15" x14ac:dyDescent="0.25">
      <c r="A439" s="338"/>
    </row>
    <row r="440" spans="1:6" ht="15" x14ac:dyDescent="0.25">
      <c r="A440" s="338" t="s">
        <v>174</v>
      </c>
    </row>
    <row r="443" spans="1:6" ht="15" x14ac:dyDescent="0.25">
      <c r="A443" s="574" t="s">
        <v>173</v>
      </c>
      <c r="B443" s="574"/>
      <c r="C443" s="574"/>
      <c r="D443" s="479"/>
    </row>
    <row r="444" spans="1:6" ht="14.25" customHeight="1" x14ac:dyDescent="0.25">
      <c r="A444" s="575" t="s">
        <v>172</v>
      </c>
      <c r="B444" s="575"/>
      <c r="C444" s="575"/>
      <c r="D444" s="338"/>
    </row>
    <row r="445" spans="1:6" ht="15" x14ac:dyDescent="0.25">
      <c r="A445" s="349"/>
      <c r="B445" s="350"/>
      <c r="C445" s="350"/>
      <c r="D445" s="338"/>
    </row>
    <row r="446" spans="1:6" ht="15" x14ac:dyDescent="0.25">
      <c r="A446" s="338" t="s">
        <v>171</v>
      </c>
      <c r="B446" s="338"/>
      <c r="C446" s="338"/>
      <c r="D446" s="338"/>
    </row>
    <row r="447" spans="1:6" ht="15" x14ac:dyDescent="0.25">
      <c r="A447" s="338"/>
      <c r="B447" s="338"/>
      <c r="C447" s="338"/>
      <c r="D447" s="338"/>
    </row>
    <row r="448" spans="1:6" ht="15" x14ac:dyDescent="0.25">
      <c r="A448" s="338"/>
      <c r="B448" s="338"/>
      <c r="C448" s="338"/>
      <c r="D448" s="338"/>
    </row>
    <row r="449" spans="1:5" ht="15" x14ac:dyDescent="0.25">
      <c r="A449" s="346" t="s">
        <v>170</v>
      </c>
      <c r="B449" s="346"/>
      <c r="C449" s="346"/>
      <c r="D449" s="338"/>
    </row>
    <row r="450" spans="1:5" ht="13.5" thickBot="1" x14ac:dyDescent="0.3">
      <c r="A450" s="24"/>
      <c r="B450" s="24"/>
      <c r="C450" s="24"/>
    </row>
    <row r="451" spans="1:5" ht="26.25" thickBot="1" x14ac:dyDescent="0.3">
      <c r="A451" s="362"/>
      <c r="B451" s="363"/>
      <c r="C451" s="364"/>
      <c r="D451" s="69" t="s">
        <v>56</v>
      </c>
      <c r="E451" s="22" t="s">
        <v>55</v>
      </c>
    </row>
    <row r="452" spans="1:5" ht="15.75" customHeight="1" thickBot="1" x14ac:dyDescent="0.3">
      <c r="A452" s="380" t="s">
        <v>39</v>
      </c>
      <c r="B452" s="381"/>
      <c r="C452" s="382"/>
      <c r="D452" s="63">
        <f>D453+D456</f>
        <v>109346355</v>
      </c>
      <c r="E452" s="20">
        <f>E453+E456</f>
        <v>43230795.969999999</v>
      </c>
    </row>
    <row r="453" spans="1:5" x14ac:dyDescent="0.25">
      <c r="A453" s="605" t="s">
        <v>169</v>
      </c>
      <c r="B453" s="606"/>
      <c r="C453" s="607"/>
      <c r="D453" s="68">
        <f>D454+D455</f>
        <v>0</v>
      </c>
      <c r="E453" s="21">
        <f>E454+E455</f>
        <v>0</v>
      </c>
    </row>
    <row r="454" spans="1:5" ht="24.75" customHeight="1" x14ac:dyDescent="0.25">
      <c r="A454" s="374" t="s">
        <v>168</v>
      </c>
      <c r="B454" s="375"/>
      <c r="C454" s="376"/>
      <c r="D454" s="65">
        <v>0</v>
      </c>
      <c r="E454" s="41">
        <v>0</v>
      </c>
    </row>
    <row r="455" spans="1:5" s="66" customFormat="1" x14ac:dyDescent="0.25">
      <c r="A455" s="374" t="s">
        <v>138</v>
      </c>
      <c r="B455" s="375"/>
      <c r="C455" s="376"/>
      <c r="D455" s="67">
        <v>0</v>
      </c>
      <c r="E455" s="45">
        <v>0</v>
      </c>
    </row>
    <row r="456" spans="1:5" x14ac:dyDescent="0.25">
      <c r="A456" s="371" t="s">
        <v>166</v>
      </c>
      <c r="B456" s="372"/>
      <c r="C456" s="373"/>
      <c r="D456" s="62">
        <f>D457+D458</f>
        <v>109346355</v>
      </c>
      <c r="E456" s="19">
        <f>E457+E458</f>
        <v>43230795.969999999</v>
      </c>
    </row>
    <row r="457" spans="1:5" ht="25.5" customHeight="1" x14ac:dyDescent="0.25">
      <c r="A457" s="374" t="s">
        <v>168</v>
      </c>
      <c r="B457" s="375"/>
      <c r="C457" s="376"/>
      <c r="D457" s="65">
        <v>109346355</v>
      </c>
      <c r="E457" s="41">
        <v>43230795.969999999</v>
      </c>
    </row>
    <row r="458" spans="1:5" ht="15.75" customHeight="1" thickBot="1" x14ac:dyDescent="0.3">
      <c r="A458" s="608" t="s">
        <v>138</v>
      </c>
      <c r="B458" s="609"/>
      <c r="C458" s="610"/>
      <c r="D458" s="64">
        <v>0</v>
      </c>
      <c r="E458" s="40">
        <v>0</v>
      </c>
    </row>
    <row r="459" spans="1:5" ht="15.75" customHeight="1" thickBot="1" x14ac:dyDescent="0.3">
      <c r="A459" s="380" t="s">
        <v>38</v>
      </c>
      <c r="B459" s="381"/>
      <c r="C459" s="382"/>
      <c r="D459" s="63">
        <f>D460+D461</f>
        <v>60544015.350000001</v>
      </c>
      <c r="E459" s="20">
        <f>E460+E461</f>
        <v>7112706.5700000003</v>
      </c>
    </row>
    <row r="460" spans="1:5" x14ac:dyDescent="0.25">
      <c r="A460" s="368" t="s">
        <v>167</v>
      </c>
      <c r="B460" s="369"/>
      <c r="C460" s="370"/>
      <c r="D460" s="62">
        <v>0</v>
      </c>
      <c r="E460" s="19">
        <v>0</v>
      </c>
    </row>
    <row r="461" spans="1:5" x14ac:dyDescent="0.25">
      <c r="A461" s="371" t="s">
        <v>166</v>
      </c>
      <c r="B461" s="372"/>
      <c r="C461" s="373"/>
      <c r="D461" s="61">
        <f>D462+D463</f>
        <v>60544015.350000001</v>
      </c>
      <c r="E461" s="60">
        <f>E462+E463</f>
        <v>7112706.5700000003</v>
      </c>
    </row>
    <row r="462" spans="1:5" x14ac:dyDescent="0.25">
      <c r="A462" s="374" t="s">
        <v>165</v>
      </c>
      <c r="B462" s="375"/>
      <c r="C462" s="376"/>
      <c r="D462" s="59">
        <v>60544015.350000001</v>
      </c>
      <c r="E462" s="58">
        <v>7112706.5700000003</v>
      </c>
    </row>
    <row r="463" spans="1:5" ht="15.75" customHeight="1" thickBot="1" x14ac:dyDescent="0.3">
      <c r="A463" s="377" t="s">
        <v>138</v>
      </c>
      <c r="B463" s="378"/>
      <c r="C463" s="379"/>
      <c r="D463" s="57">
        <v>0</v>
      </c>
      <c r="E463" s="56">
        <v>0</v>
      </c>
    </row>
    <row r="464" spans="1:5" x14ac:dyDescent="0.25">
      <c r="A464" s="35"/>
      <c r="B464" s="35"/>
      <c r="C464" s="35"/>
    </row>
    <row r="465" spans="1:9" x14ac:dyDescent="0.25">
      <c r="A465" s="35"/>
      <c r="B465" s="35"/>
      <c r="C465" s="35"/>
    </row>
    <row r="466" spans="1:9" ht="43.5" customHeight="1" x14ac:dyDescent="0.25">
      <c r="A466" s="360" t="s">
        <v>164</v>
      </c>
      <c r="B466" s="360"/>
      <c r="C466" s="360"/>
      <c r="D466" s="360"/>
      <c r="E466" s="479"/>
      <c r="F466" s="479"/>
      <c r="G466" s="479"/>
      <c r="H466" s="479"/>
      <c r="I466" s="479"/>
    </row>
    <row r="467" spans="1:9" ht="15" x14ac:dyDescent="0.25">
      <c r="A467" s="347"/>
      <c r="B467" s="347"/>
      <c r="C467" s="347"/>
      <c r="D467" s="347"/>
      <c r="E467" s="337"/>
      <c r="F467" s="337"/>
      <c r="G467" s="337"/>
      <c r="H467" s="337"/>
      <c r="I467" s="337"/>
    </row>
    <row r="468" spans="1:9" ht="15" x14ac:dyDescent="0.25">
      <c r="A468" s="348" t="s">
        <v>163</v>
      </c>
      <c r="B468" s="346"/>
      <c r="C468" s="346"/>
      <c r="D468" s="338"/>
      <c r="E468" s="338"/>
      <c r="F468" s="338"/>
      <c r="G468" s="338"/>
      <c r="H468" s="338"/>
      <c r="I468" s="338"/>
    </row>
    <row r="469" spans="1:9" x14ac:dyDescent="0.25">
      <c r="A469" s="35"/>
      <c r="B469" s="35"/>
      <c r="C469" s="35"/>
    </row>
    <row r="470" spans="1:9" x14ac:dyDescent="0.25">
      <c r="A470" s="35"/>
      <c r="B470" s="35"/>
      <c r="C470" s="35"/>
    </row>
    <row r="471" spans="1:9" ht="15" x14ac:dyDescent="0.25">
      <c r="A471" s="346" t="s">
        <v>162</v>
      </c>
      <c r="B471" s="346"/>
      <c r="C471" s="346"/>
    </row>
    <row r="472" spans="1:9" ht="15" x14ac:dyDescent="0.25">
      <c r="A472" s="495" t="s">
        <v>161</v>
      </c>
      <c r="B472" s="495"/>
      <c r="C472" s="495"/>
    </row>
    <row r="473" spans="1:9" ht="13.5" thickBot="1" x14ac:dyDescent="0.3">
      <c r="A473" s="35"/>
      <c r="B473" s="35"/>
      <c r="C473" s="35"/>
    </row>
    <row r="474" spans="1:9" ht="26.25" thickBot="1" x14ac:dyDescent="0.3">
      <c r="A474" s="362" t="s">
        <v>160</v>
      </c>
      <c r="B474" s="363"/>
      <c r="C474" s="363"/>
      <c r="D474" s="364"/>
      <c r="E474" s="23" t="s">
        <v>56</v>
      </c>
      <c r="F474" s="22" t="s">
        <v>55</v>
      </c>
      <c r="G474" s="54"/>
    </row>
    <row r="475" spans="1:9" ht="14.25" customHeight="1" thickBot="1" x14ac:dyDescent="0.3">
      <c r="A475" s="380" t="s">
        <v>159</v>
      </c>
      <c r="B475" s="381"/>
      <c r="C475" s="381"/>
      <c r="D475" s="382"/>
      <c r="E475" s="20">
        <f>SUM(E476:E483)</f>
        <v>401943361.48999995</v>
      </c>
      <c r="F475" s="20">
        <f>SUM(F476:F483)</f>
        <v>372938632.25</v>
      </c>
      <c r="G475" s="43"/>
      <c r="H475" s="43"/>
    </row>
    <row r="476" spans="1:9" x14ac:dyDescent="0.25">
      <c r="A476" s="599" t="s">
        <v>158</v>
      </c>
      <c r="B476" s="600"/>
      <c r="C476" s="600"/>
      <c r="D476" s="601"/>
      <c r="E476" s="19">
        <f>'[1]Nota II.2.5a'!C61</f>
        <v>77079449.689999998</v>
      </c>
      <c r="F476" s="19">
        <f>'[1]Nota II.2.5a'!D61</f>
        <v>90783557.849999994</v>
      </c>
      <c r="G476" s="44"/>
    </row>
    <row r="477" spans="1:9" x14ac:dyDescent="0.25">
      <c r="A477" s="592" t="s">
        <v>157</v>
      </c>
      <c r="B477" s="593"/>
      <c r="C477" s="593"/>
      <c r="D477" s="594"/>
      <c r="E477" s="19">
        <f>'[1]Nota II.2.5a'!C62</f>
        <v>250411539.68000001</v>
      </c>
      <c r="F477" s="19">
        <f>'[1]Nota II.2.5a'!D62</f>
        <v>250174445.71000001</v>
      </c>
      <c r="G477" s="44"/>
    </row>
    <row r="478" spans="1:9" x14ac:dyDescent="0.25">
      <c r="A478" s="592" t="s">
        <v>156</v>
      </c>
      <c r="B478" s="593"/>
      <c r="C478" s="593"/>
      <c r="D478" s="594"/>
      <c r="E478" s="19">
        <f>'[1]Nota II.2.5a'!C63</f>
        <v>64462030.5</v>
      </c>
      <c r="F478" s="19">
        <f>'[1]Nota II.2.5a'!D63</f>
        <v>14893726.58</v>
      </c>
      <c r="G478" s="44"/>
    </row>
    <row r="479" spans="1:9" hidden="1" x14ac:dyDescent="0.25">
      <c r="A479" s="602" t="s">
        <v>155</v>
      </c>
      <c r="B479" s="603"/>
      <c r="C479" s="603"/>
      <c r="D479" s="604"/>
      <c r="E479" s="19">
        <f>'[1]Nota II.2.5a'!C64</f>
        <v>0</v>
      </c>
      <c r="F479" s="19">
        <f>'[1]Nota II.2.5a'!D64</f>
        <v>0</v>
      </c>
      <c r="G479" s="44"/>
    </row>
    <row r="480" spans="1:9" x14ac:dyDescent="0.25">
      <c r="A480" s="592" t="s">
        <v>154</v>
      </c>
      <c r="B480" s="593"/>
      <c r="C480" s="593"/>
      <c r="D480" s="594"/>
      <c r="E480" s="19">
        <f>'[1]Nota II.2.5a'!C65</f>
        <v>6106295.6500000004</v>
      </c>
      <c r="F480" s="19">
        <f>'[1]Nota II.2.5a'!D65</f>
        <v>6983386.4699999997</v>
      </c>
      <c r="G480" s="44"/>
    </row>
    <row r="481" spans="1:8" hidden="1" x14ac:dyDescent="0.25">
      <c r="A481" s="496" t="s">
        <v>153</v>
      </c>
      <c r="B481" s="614"/>
      <c r="C481" s="614"/>
      <c r="D481" s="615"/>
      <c r="E481" s="19">
        <f>'[1]Nota II.2.5a'!C66</f>
        <v>0</v>
      </c>
      <c r="F481" s="19">
        <f>'[1]Nota II.2.5a'!D66</f>
        <v>0</v>
      </c>
      <c r="G481" s="44"/>
    </row>
    <row r="482" spans="1:8" x14ac:dyDescent="0.25">
      <c r="A482" s="496" t="s">
        <v>152</v>
      </c>
      <c r="B482" s="614"/>
      <c r="C482" s="614"/>
      <c r="D482" s="615"/>
      <c r="E482" s="19">
        <f>'[1]Nota II.2.5a'!C67</f>
        <v>384070.53</v>
      </c>
      <c r="F482" s="19">
        <f>'[1]Nota II.2.5a'!D67</f>
        <v>2502321.86</v>
      </c>
      <c r="G482" s="44"/>
    </row>
    <row r="483" spans="1:8" ht="13.5" thickBot="1" x14ac:dyDescent="0.3">
      <c r="A483" s="518" t="s">
        <v>151</v>
      </c>
      <c r="B483" s="616"/>
      <c r="C483" s="616"/>
      <c r="D483" s="617"/>
      <c r="E483" s="53">
        <f>'[1]Nota II.2.5a'!C68</f>
        <v>3499975.44</v>
      </c>
      <c r="F483" s="53">
        <f>'[1]Nota II.2.5a'!D68</f>
        <v>7601193.7800000003</v>
      </c>
      <c r="G483" s="44"/>
    </row>
    <row r="484" spans="1:8" ht="13.5" thickBot="1" x14ac:dyDescent="0.3">
      <c r="A484" s="380" t="s">
        <v>150</v>
      </c>
      <c r="B484" s="381"/>
      <c r="C484" s="381"/>
      <c r="D484" s="382"/>
      <c r="E484" s="34">
        <f>'[1]Nota II.2.5a'!C69</f>
        <v>219338.29</v>
      </c>
      <c r="F484" s="34">
        <f>'[1]Nota II.2.5a'!D69</f>
        <v>558531.68000000005</v>
      </c>
      <c r="G484" s="52"/>
      <c r="H484" s="52"/>
    </row>
    <row r="485" spans="1:8" ht="13.5" thickBot="1" x14ac:dyDescent="0.3">
      <c r="A485" s="618" t="s">
        <v>149</v>
      </c>
      <c r="B485" s="619"/>
      <c r="C485" s="619"/>
      <c r="D485" s="620"/>
      <c r="E485" s="34">
        <f>'[1]Nota II.2.5a'!C70</f>
        <v>0</v>
      </c>
      <c r="F485" s="34">
        <f>'[1]Nota II.2.5a'!D70</f>
        <v>0</v>
      </c>
      <c r="G485" s="52"/>
    </row>
    <row r="486" spans="1:8" ht="13.5" thickBot="1" x14ac:dyDescent="0.3">
      <c r="A486" s="618" t="s">
        <v>148</v>
      </c>
      <c r="B486" s="619"/>
      <c r="C486" s="619"/>
      <c r="D486" s="620"/>
      <c r="E486" s="34">
        <f>'[1]Nota II.2.5a'!C71</f>
        <v>0</v>
      </c>
      <c r="F486" s="34">
        <f>'[1]Nota II.2.5a'!D71</f>
        <v>0</v>
      </c>
      <c r="G486" s="52"/>
    </row>
    <row r="487" spans="1:8" ht="13.5" thickBot="1" x14ac:dyDescent="0.3">
      <c r="A487" s="595" t="s">
        <v>147</v>
      </c>
      <c r="B487" s="596"/>
      <c r="C487" s="596"/>
      <c r="D487" s="597"/>
      <c r="E487" s="34">
        <f>'[1]Nota II.2.5a'!C72</f>
        <v>0</v>
      </c>
      <c r="F487" s="34">
        <f>'[1]Nota II.2.5a'!D72</f>
        <v>0</v>
      </c>
      <c r="G487" s="52"/>
    </row>
    <row r="488" spans="1:8" ht="13.5" thickBot="1" x14ac:dyDescent="0.3">
      <c r="A488" s="595" t="s">
        <v>146</v>
      </c>
      <c r="B488" s="596"/>
      <c r="C488" s="596"/>
      <c r="D488" s="597"/>
      <c r="E488" s="20">
        <f>E489+E497+E500+E503</f>
        <v>16502102743.119999</v>
      </c>
      <c r="F488" s="20">
        <f>SUM(F489+F497+F500+F503)</f>
        <v>18760481073.579998</v>
      </c>
      <c r="G488" s="43"/>
      <c r="H488" s="43"/>
    </row>
    <row r="489" spans="1:8" x14ac:dyDescent="0.25">
      <c r="A489" s="599" t="s">
        <v>145</v>
      </c>
      <c r="B489" s="600"/>
      <c r="C489" s="600"/>
      <c r="D489" s="601"/>
      <c r="E489" s="51">
        <f>SUM(E490:E496)</f>
        <v>1988410656.1700001</v>
      </c>
      <c r="F489" s="51">
        <f>SUM(F490:F496)</f>
        <v>2709500483.04</v>
      </c>
      <c r="G489" s="49"/>
    </row>
    <row r="490" spans="1:8" x14ac:dyDescent="0.25">
      <c r="A490" s="611" t="s">
        <v>144</v>
      </c>
      <c r="B490" s="612"/>
      <c r="C490" s="612"/>
      <c r="D490" s="613"/>
      <c r="E490" s="41">
        <f>'[1]Nota II.2.5a'!C75</f>
        <v>1181834828.5</v>
      </c>
      <c r="F490" s="41">
        <f>'[1]Nota II.2.5a'!D75</f>
        <v>1394625866.6900001</v>
      </c>
      <c r="G490" s="50"/>
    </row>
    <row r="491" spans="1:8" x14ac:dyDescent="0.25">
      <c r="A491" s="611" t="s">
        <v>143</v>
      </c>
      <c r="B491" s="612"/>
      <c r="C491" s="612"/>
      <c r="D491" s="613"/>
      <c r="E491" s="41">
        <f>'[1]Nota II.2.5a'!C76</f>
        <v>25218790.199999999</v>
      </c>
      <c r="F491" s="41">
        <f>'[1]Nota II.2.5a'!D76</f>
        <v>26873397.719999999</v>
      </c>
      <c r="G491" s="50"/>
    </row>
    <row r="492" spans="1:8" x14ac:dyDescent="0.25">
      <c r="A492" s="611" t="s">
        <v>142</v>
      </c>
      <c r="B492" s="612"/>
      <c r="C492" s="612"/>
      <c r="D492" s="613"/>
      <c r="E492" s="41">
        <f>'[1]Nota II.2.5a'!C77</f>
        <v>560067165.5</v>
      </c>
      <c r="F492" s="41">
        <f>'[1]Nota II.2.5a'!D77</f>
        <v>1058480793.6799999</v>
      </c>
      <c r="G492" s="50"/>
    </row>
    <row r="493" spans="1:8" x14ac:dyDescent="0.25">
      <c r="A493" s="611" t="s">
        <v>141</v>
      </c>
      <c r="B493" s="612"/>
      <c r="C493" s="612"/>
      <c r="D493" s="613"/>
      <c r="E493" s="41">
        <f>'[1]Nota II.2.5a'!C78</f>
        <v>374268</v>
      </c>
      <c r="F493" s="41">
        <f>'[1]Nota II.2.5a'!D78</f>
        <v>1140468.3999999999</v>
      </c>
      <c r="G493" s="50"/>
    </row>
    <row r="494" spans="1:8" x14ac:dyDescent="0.25">
      <c r="A494" s="611" t="s">
        <v>140</v>
      </c>
      <c r="B494" s="612"/>
      <c r="C494" s="612"/>
      <c r="D494" s="613"/>
      <c r="E494" s="41">
        <f>'[1]Nota II.2.5a'!C79</f>
        <v>0</v>
      </c>
      <c r="F494" s="41">
        <f>'[1]Nota II.2.5a'!D79</f>
        <v>87.85</v>
      </c>
      <c r="G494" s="50"/>
    </row>
    <row r="495" spans="1:8" x14ac:dyDescent="0.25">
      <c r="A495" s="611" t="s">
        <v>139</v>
      </c>
      <c r="B495" s="612"/>
      <c r="C495" s="612"/>
      <c r="D495" s="613"/>
      <c r="E495" s="41">
        <f>'[1]Nota II.2.5a'!C80</f>
        <v>91114046.390000001</v>
      </c>
      <c r="F495" s="41">
        <f>'[1]Nota II.2.5a'!D80</f>
        <v>105139600.23999999</v>
      </c>
      <c r="G495" s="50"/>
    </row>
    <row r="496" spans="1:8" x14ac:dyDescent="0.25">
      <c r="A496" s="611" t="s">
        <v>138</v>
      </c>
      <c r="B496" s="612"/>
      <c r="C496" s="612"/>
      <c r="D496" s="613"/>
      <c r="E496" s="41">
        <f>'[1]Nota II.2.5a'!C81</f>
        <v>129801557.58000001</v>
      </c>
      <c r="F496" s="41">
        <f>'[1]Nota II.2.5a'!D81</f>
        <v>123240268.46000001</v>
      </c>
      <c r="G496" s="50"/>
    </row>
    <row r="497" spans="1:7" x14ac:dyDescent="0.25">
      <c r="A497" s="496" t="s">
        <v>137</v>
      </c>
      <c r="B497" s="614"/>
      <c r="C497" s="614"/>
      <c r="D497" s="615"/>
      <c r="E497" s="31">
        <f>SUM(E498:E499)</f>
        <v>7161518825.7399998</v>
      </c>
      <c r="F497" s="31">
        <f>SUM(F498:F499)</f>
        <v>7961956778.1499996</v>
      </c>
      <c r="G497" s="49"/>
    </row>
    <row r="498" spans="1:7" x14ac:dyDescent="0.25">
      <c r="A498" s="611" t="s">
        <v>136</v>
      </c>
      <c r="B498" s="612"/>
      <c r="C498" s="612"/>
      <c r="D498" s="613"/>
      <c r="E498" s="41">
        <f>'[1]Nota II.2.5a'!C83</f>
        <v>6145805668</v>
      </c>
      <c r="F498" s="41">
        <f>'[1]Nota II.2.5a'!D83</f>
        <v>6931913316</v>
      </c>
      <c r="G498" s="50"/>
    </row>
    <row r="499" spans="1:7" x14ac:dyDescent="0.25">
      <c r="A499" s="611" t="s">
        <v>135</v>
      </c>
      <c r="B499" s="612"/>
      <c r="C499" s="612"/>
      <c r="D499" s="613"/>
      <c r="E499" s="41">
        <f>'[1]Nota II.2.5a'!C84</f>
        <v>1015713157.74</v>
      </c>
      <c r="F499" s="41">
        <f>'[1]Nota II.2.5a'!D84</f>
        <v>1030043462.15</v>
      </c>
      <c r="G499" s="50"/>
    </row>
    <row r="500" spans="1:7" x14ac:dyDescent="0.25">
      <c r="A500" s="592" t="s">
        <v>134</v>
      </c>
      <c r="B500" s="593"/>
      <c r="C500" s="593"/>
      <c r="D500" s="594"/>
      <c r="E500" s="31">
        <f>SUM(E501:E502)</f>
        <v>5864439124.6700001</v>
      </c>
      <c r="F500" s="31">
        <f>SUM(F501:F502)</f>
        <v>6706295114.71</v>
      </c>
      <c r="G500" s="49"/>
    </row>
    <row r="501" spans="1:7" x14ac:dyDescent="0.25">
      <c r="A501" s="611" t="s">
        <v>133</v>
      </c>
      <c r="B501" s="612"/>
      <c r="C501" s="612"/>
      <c r="D501" s="613"/>
      <c r="E501" s="41">
        <f>'[1]Nota II.2.5a'!C86</f>
        <v>3320773994.6700001</v>
      </c>
      <c r="F501" s="41">
        <f>'[1]Nota II.2.5a'!D86</f>
        <v>3463937697.71</v>
      </c>
      <c r="G501" s="50"/>
    </row>
    <row r="502" spans="1:7" x14ac:dyDescent="0.25">
      <c r="A502" s="611" t="s">
        <v>132</v>
      </c>
      <c r="B502" s="612"/>
      <c r="C502" s="612"/>
      <c r="D502" s="613"/>
      <c r="E502" s="41">
        <f>'[1]Nota II.2.5a'!C87</f>
        <v>2543665130</v>
      </c>
      <c r="F502" s="41">
        <f>'[1]Nota II.2.5a'!D87</f>
        <v>3242357417</v>
      </c>
      <c r="G502" s="50"/>
    </row>
    <row r="503" spans="1:7" x14ac:dyDescent="0.25">
      <c r="A503" s="592" t="s">
        <v>131</v>
      </c>
      <c r="B503" s="593"/>
      <c r="C503" s="593"/>
      <c r="D503" s="594"/>
      <c r="E503" s="31">
        <f>SUM(E504:E523)</f>
        <v>1487734136.54</v>
      </c>
      <c r="F503" s="31">
        <f>SUM(F504:F523)</f>
        <v>1382728697.6799998</v>
      </c>
      <c r="G503" s="49"/>
    </row>
    <row r="504" spans="1:7" x14ac:dyDescent="0.25">
      <c r="A504" s="611" t="s">
        <v>130</v>
      </c>
      <c r="B504" s="612"/>
      <c r="C504" s="612"/>
      <c r="D504" s="613"/>
      <c r="E504" s="41">
        <f>'[1]Nota II.2.5a'!C89</f>
        <v>370705354.39999998</v>
      </c>
      <c r="F504" s="41">
        <f>'[1]Nota II.2.5a'!D89</f>
        <v>166524192.97999999</v>
      </c>
      <c r="G504" s="44"/>
    </row>
    <row r="505" spans="1:7" hidden="1" x14ac:dyDescent="0.25">
      <c r="A505" s="611" t="s">
        <v>129</v>
      </c>
      <c r="B505" s="612"/>
      <c r="C505" s="612"/>
      <c r="D505" s="613"/>
      <c r="E505" s="41">
        <f>'[1]Nota II.2.5a'!C90</f>
        <v>0</v>
      </c>
      <c r="F505" s="41">
        <f>'[1]Nota II.2.5a'!D90</f>
        <v>0</v>
      </c>
      <c r="G505" s="44"/>
    </row>
    <row r="506" spans="1:7" x14ac:dyDescent="0.25">
      <c r="A506" s="611" t="s">
        <v>128</v>
      </c>
      <c r="B506" s="612"/>
      <c r="C506" s="612"/>
      <c r="D506" s="613"/>
      <c r="E506" s="41">
        <f>'[1]Nota II.2.5a'!C91</f>
        <v>37443.14</v>
      </c>
      <c r="F506" s="41">
        <f>'[1]Nota II.2.5a'!D91</f>
        <v>-2003.1</v>
      </c>
      <c r="G506" s="44"/>
    </row>
    <row r="507" spans="1:7" hidden="1" x14ac:dyDescent="0.25">
      <c r="A507" s="611" t="s">
        <v>127</v>
      </c>
      <c r="B507" s="612"/>
      <c r="C507" s="612"/>
      <c r="D507" s="613"/>
      <c r="E507" s="41">
        <f>'[1]Nota II.2.5a'!C92</f>
        <v>0</v>
      </c>
      <c r="F507" s="41">
        <f>'[1]Nota II.2.5a'!D92</f>
        <v>0</v>
      </c>
      <c r="G507" s="44"/>
    </row>
    <row r="508" spans="1:7" x14ac:dyDescent="0.25">
      <c r="A508" s="611" t="s">
        <v>126</v>
      </c>
      <c r="B508" s="612"/>
      <c r="C508" s="612"/>
      <c r="D508" s="613"/>
      <c r="E508" s="41">
        <f>'[1]Nota II.2.5a'!C93</f>
        <v>10145021.300000001</v>
      </c>
      <c r="F508" s="41">
        <f>'[1]Nota II.2.5a'!D93</f>
        <v>12190854.32</v>
      </c>
      <c r="G508" s="44"/>
    </row>
    <row r="509" spans="1:7" x14ac:dyDescent="0.25">
      <c r="A509" s="611" t="s">
        <v>125</v>
      </c>
      <c r="B509" s="612"/>
      <c r="C509" s="612"/>
      <c r="D509" s="613"/>
      <c r="E509" s="41">
        <f>'[1]Nota II.2.5a'!C94</f>
        <v>12588741.199999999</v>
      </c>
      <c r="F509" s="41">
        <f>'[1]Nota II.2.5a'!D94</f>
        <v>10496887.9</v>
      </c>
      <c r="G509" s="44"/>
    </row>
    <row r="510" spans="1:7" x14ac:dyDescent="0.25">
      <c r="A510" s="611" t="s">
        <v>124</v>
      </c>
      <c r="B510" s="612"/>
      <c r="C510" s="612"/>
      <c r="D510" s="613"/>
      <c r="E510" s="41">
        <f>'[1]Nota II.2.5a'!C95</f>
        <v>98528034.25</v>
      </c>
      <c r="F510" s="41">
        <f>'[1]Nota II.2.5a'!D95</f>
        <v>106155148.84999999</v>
      </c>
      <c r="G510" s="44"/>
    </row>
    <row r="511" spans="1:7" x14ac:dyDescent="0.25">
      <c r="A511" s="611" t="s">
        <v>123</v>
      </c>
      <c r="B511" s="612"/>
      <c r="C511" s="612"/>
      <c r="D511" s="613"/>
      <c r="E511" s="41">
        <f>'[1]Nota II.2.5a'!C96</f>
        <v>61844474.719999999</v>
      </c>
      <c r="F511" s="41">
        <f>'[1]Nota II.2.5a'!D96</f>
        <v>52357880.18</v>
      </c>
      <c r="G511" s="44"/>
    </row>
    <row r="512" spans="1:7" s="46" customFormat="1" x14ac:dyDescent="0.25">
      <c r="A512" s="48"/>
      <c r="B512" s="48"/>
      <c r="C512" s="48"/>
      <c r="D512" s="48"/>
      <c r="E512" s="47"/>
      <c r="F512" s="47"/>
      <c r="G512" s="44"/>
    </row>
    <row r="513" spans="1:8" s="46" customFormat="1" x14ac:dyDescent="0.25">
      <c r="A513" s="48"/>
      <c r="B513" s="48"/>
      <c r="C513" s="48"/>
      <c r="D513" s="48"/>
      <c r="E513" s="47"/>
      <c r="F513" s="47"/>
      <c r="G513" s="44"/>
    </row>
    <row r="514" spans="1:8" s="46" customFormat="1" x14ac:dyDescent="0.25">
      <c r="A514" s="48"/>
      <c r="B514" s="48"/>
      <c r="C514" s="48"/>
      <c r="D514" s="48"/>
      <c r="E514" s="47"/>
      <c r="F514" s="47"/>
      <c r="G514" s="44"/>
    </row>
    <row r="515" spans="1:8" s="46" customFormat="1" ht="15" x14ac:dyDescent="0.25">
      <c r="A515" s="495" t="s">
        <v>122</v>
      </c>
      <c r="B515" s="495"/>
      <c r="C515" s="495"/>
      <c r="D515" s="48"/>
      <c r="E515" s="47"/>
      <c r="F515" s="47"/>
      <c r="G515" s="44"/>
    </row>
    <row r="516" spans="1:8" s="46" customFormat="1" ht="13.5" thickBot="1" x14ac:dyDescent="0.3">
      <c r="A516" s="35"/>
      <c r="B516" s="35"/>
      <c r="C516" s="35"/>
      <c r="D516" s="48"/>
      <c r="E516" s="47"/>
      <c r="F516" s="47"/>
      <c r="G516" s="44"/>
    </row>
    <row r="517" spans="1:8" ht="26.25" thickBot="1" x14ac:dyDescent="0.3">
      <c r="A517" s="362"/>
      <c r="B517" s="363"/>
      <c r="C517" s="363"/>
      <c r="D517" s="364"/>
      <c r="E517" s="22" t="s">
        <v>56</v>
      </c>
      <c r="F517" s="22" t="s">
        <v>55</v>
      </c>
      <c r="G517" s="44"/>
    </row>
    <row r="518" spans="1:8" x14ac:dyDescent="0.25">
      <c r="A518" s="611" t="s">
        <v>121</v>
      </c>
      <c r="B518" s="612"/>
      <c r="C518" s="612"/>
      <c r="D518" s="613"/>
      <c r="E518" s="45">
        <f>'[1]Nota II.2.5a'!C97</f>
        <v>47896137.509999998</v>
      </c>
      <c r="F518" s="41">
        <f>'[1]Nota II.2.5a'!D97</f>
        <v>55327835.829999998</v>
      </c>
      <c r="G518" s="44"/>
    </row>
    <row r="519" spans="1:8" x14ac:dyDescent="0.25">
      <c r="A519" s="621" t="s">
        <v>120</v>
      </c>
      <c r="B519" s="622"/>
      <c r="C519" s="622"/>
      <c r="D519" s="623"/>
      <c r="E519" s="41">
        <f>'[1]Nota II.2.5a'!C98</f>
        <v>16990626.649999999</v>
      </c>
      <c r="F519" s="41">
        <f>'[1]Nota II.2.5a'!D98</f>
        <v>17344531.52</v>
      </c>
      <c r="G519" s="44"/>
    </row>
    <row r="520" spans="1:8" x14ac:dyDescent="0.25">
      <c r="A520" s="621" t="s">
        <v>119</v>
      </c>
      <c r="B520" s="622"/>
      <c r="C520" s="622"/>
      <c r="D520" s="623"/>
      <c r="E520" s="41">
        <f>'[1]Nota II.2.5a'!C99</f>
        <v>74740.399999999994</v>
      </c>
      <c r="F520" s="41">
        <f>'[1]Nota II.2.5a'!D99</f>
        <v>0</v>
      </c>
      <c r="G520" s="44"/>
    </row>
    <row r="521" spans="1:8" x14ac:dyDescent="0.25">
      <c r="A521" s="621" t="s">
        <v>118</v>
      </c>
      <c r="B521" s="622"/>
      <c r="C521" s="622"/>
      <c r="D521" s="623"/>
      <c r="E521" s="41">
        <f>'[1]Nota II.2.5a'!C100</f>
        <v>7319038.9400000004</v>
      </c>
      <c r="F521" s="41">
        <f>'[1]Nota II.2.5a'!D100</f>
        <v>8471168.1199999992</v>
      </c>
      <c r="G521" s="44"/>
    </row>
    <row r="522" spans="1:8" x14ac:dyDescent="0.25">
      <c r="A522" s="624" t="s">
        <v>117</v>
      </c>
      <c r="B522" s="625"/>
      <c r="C522" s="625"/>
      <c r="D522" s="626"/>
      <c r="E522" s="41">
        <f>'[1]Nota II.2.5a'!C101</f>
        <v>685388394.13999999</v>
      </c>
      <c r="F522" s="41">
        <f>'[1]Nota II.2.5a'!D101</f>
        <v>809895640.95000005</v>
      </c>
      <c r="G522" s="44"/>
    </row>
    <row r="523" spans="1:8" ht="13.5" thickBot="1" x14ac:dyDescent="0.3">
      <c r="A523" s="636" t="s">
        <v>116</v>
      </c>
      <c r="B523" s="637"/>
      <c r="C523" s="637"/>
      <c r="D523" s="638"/>
      <c r="E523" s="41">
        <f>'[1]Nota II.2.5a'!C102</f>
        <v>176216129.88999999</v>
      </c>
      <c r="F523" s="41">
        <f>'[1]Nota II.2.5a'!D102</f>
        <v>143966560.13</v>
      </c>
      <c r="G523" s="44"/>
    </row>
    <row r="524" spans="1:8" ht="13.5" thickBot="1" x14ac:dyDescent="0.3">
      <c r="A524" s="639" t="s">
        <v>115</v>
      </c>
      <c r="B524" s="640"/>
      <c r="C524" s="640"/>
      <c r="D524" s="641"/>
      <c r="E524" s="9">
        <f>SUM(E475+E484+E485+E486+E487+E488)</f>
        <v>16904265442.9</v>
      </c>
      <c r="F524" s="9">
        <f>SUM(F475+F484+F485+F486+F487+F488)</f>
        <v>19133978237.509998</v>
      </c>
      <c r="G524" s="43"/>
      <c r="H524" s="43"/>
    </row>
    <row r="527" spans="1:8" ht="15" x14ac:dyDescent="0.25">
      <c r="A527" s="388" t="s">
        <v>114</v>
      </c>
      <c r="B527" s="441"/>
      <c r="C527" s="441"/>
      <c r="D527" s="441"/>
    </row>
    <row r="528" spans="1:8" ht="13.5" thickBot="1" x14ac:dyDescent="0.25">
      <c r="A528" s="35"/>
      <c r="B528" s="35"/>
      <c r="C528" s="2"/>
    </row>
    <row r="529" spans="1:4" x14ac:dyDescent="0.25">
      <c r="A529" s="642" t="s">
        <v>113</v>
      </c>
      <c r="B529" s="643"/>
      <c r="C529" s="644" t="s">
        <v>56</v>
      </c>
      <c r="D529" s="644" t="s">
        <v>55</v>
      </c>
    </row>
    <row r="530" spans="1:4" ht="13.5" thickBot="1" x14ac:dyDescent="0.3">
      <c r="A530" s="647"/>
      <c r="B530" s="648"/>
      <c r="C530" s="645"/>
      <c r="D530" s="646"/>
    </row>
    <row r="531" spans="1:4" x14ac:dyDescent="0.25">
      <c r="A531" s="649" t="s">
        <v>112</v>
      </c>
      <c r="B531" s="650"/>
      <c r="C531" s="19">
        <f>'[1]Nota II.2.5b'!C26</f>
        <v>108934720.12</v>
      </c>
      <c r="D531" s="19">
        <f>'[1]Nota II.2.5b'!D26</f>
        <v>99829111.689999998</v>
      </c>
    </row>
    <row r="532" spans="1:4" x14ac:dyDescent="0.25">
      <c r="A532" s="520" t="s">
        <v>111</v>
      </c>
      <c r="B532" s="521"/>
      <c r="C532" s="19">
        <f>'[1]Nota II.2.5b'!C27</f>
        <v>16036868.199999999</v>
      </c>
      <c r="D532" s="19">
        <f>'[1]Nota II.2.5b'!D27</f>
        <v>18648121.5</v>
      </c>
    </row>
    <row r="533" spans="1:4" x14ac:dyDescent="0.25">
      <c r="A533" s="522" t="s">
        <v>110</v>
      </c>
      <c r="B533" s="523"/>
      <c r="C533" s="19">
        <f>'[1]Nota II.2.5b'!C28</f>
        <v>635964537.64999998</v>
      </c>
      <c r="D533" s="19">
        <f>'[1]Nota II.2.5b'!D28</f>
        <v>768280353.14999998</v>
      </c>
    </row>
    <row r="534" spans="1:4" ht="32.25" customHeight="1" x14ac:dyDescent="0.25">
      <c r="A534" s="582" t="s">
        <v>109</v>
      </c>
      <c r="B534" s="583"/>
      <c r="C534" s="19">
        <f>'[1]Nota II.2.5b'!C29</f>
        <v>6078481.8200000003</v>
      </c>
      <c r="D534" s="19">
        <f>'[1]Nota II.2.5b'!D29</f>
        <v>5902378.7999999998</v>
      </c>
    </row>
    <row r="535" spans="1:4" ht="41.25" customHeight="1" x14ac:dyDescent="0.25">
      <c r="A535" s="539" t="s">
        <v>108</v>
      </c>
      <c r="B535" s="540"/>
      <c r="C535" s="19">
        <f>'[1]Nota II.2.5b'!C30</f>
        <v>628170.81999999995</v>
      </c>
      <c r="D535" s="19">
        <f>'[1]Nota II.2.5b'!D30</f>
        <v>559828.80000000005</v>
      </c>
    </row>
    <row r="536" spans="1:4" x14ac:dyDescent="0.25">
      <c r="A536" s="539" t="s">
        <v>107</v>
      </c>
      <c r="B536" s="540"/>
      <c r="C536" s="19">
        <f>'[1]Nota II.2.5b'!C31</f>
        <v>1716613.73</v>
      </c>
      <c r="D536" s="19">
        <f>'[1]Nota II.2.5b'!D31</f>
        <v>2055666.05</v>
      </c>
    </row>
    <row r="537" spans="1:4" x14ac:dyDescent="0.25">
      <c r="A537" s="539" t="s">
        <v>106</v>
      </c>
      <c r="B537" s="540"/>
      <c r="C537" s="19">
        <f>'[1]Nota II.2.5b'!C32</f>
        <v>142940.9</v>
      </c>
      <c r="D537" s="19">
        <f>'[1]Nota II.2.5b'!D32</f>
        <v>191339.09</v>
      </c>
    </row>
    <row r="538" spans="1:4" ht="24.75" customHeight="1" x14ac:dyDescent="0.25">
      <c r="A538" s="539" t="s">
        <v>105</v>
      </c>
      <c r="B538" s="540"/>
      <c r="C538" s="19">
        <f>'[1]Nota II.2.5b'!C33</f>
        <v>5920107.9800000004</v>
      </c>
      <c r="D538" s="19">
        <f>'[1]Nota II.2.5b'!D33</f>
        <v>6091504.3499999996</v>
      </c>
    </row>
    <row r="539" spans="1:4" ht="30" customHeight="1" x14ac:dyDescent="0.25">
      <c r="A539" s="582" t="s">
        <v>104</v>
      </c>
      <c r="B539" s="583"/>
      <c r="C539" s="19">
        <f>'[1]Nota II.2.5b'!C34</f>
        <v>28189611.239999998</v>
      </c>
      <c r="D539" s="19">
        <f>'[1]Nota II.2.5b'!D34</f>
        <v>30623724.210000001</v>
      </c>
    </row>
    <row r="540" spans="1:4" ht="13.5" thickBot="1" x14ac:dyDescent="0.3">
      <c r="A540" s="651" t="s">
        <v>103</v>
      </c>
      <c r="B540" s="652"/>
      <c r="C540" s="19">
        <f>'[1]Nota II.2.5b'!C35</f>
        <v>19443.32</v>
      </c>
      <c r="D540" s="19">
        <f>'[1]Nota II.2.5b'!D35</f>
        <v>7463.25</v>
      </c>
    </row>
    <row r="541" spans="1:4" ht="13.5" thickBot="1" x14ac:dyDescent="0.3">
      <c r="A541" s="653" t="s">
        <v>12</v>
      </c>
      <c r="B541" s="654"/>
      <c r="C541" s="9">
        <f>SUM(C531:C540)</f>
        <v>803631495.78000021</v>
      </c>
      <c r="D541" s="9">
        <f>SUM(D531:D540)</f>
        <v>932189490.88999987</v>
      </c>
    </row>
    <row r="546" spans="1:6" ht="15" x14ac:dyDescent="0.25">
      <c r="A546" s="495" t="s">
        <v>102</v>
      </c>
      <c r="B546" s="495"/>
      <c r="C546" s="495"/>
    </row>
    <row r="547" spans="1:6" ht="13.5" thickBot="1" x14ac:dyDescent="0.3">
      <c r="A547" s="35"/>
      <c r="B547" s="35"/>
      <c r="C547" s="35"/>
    </row>
    <row r="548" spans="1:6" ht="26.25" thickBot="1" x14ac:dyDescent="0.3">
      <c r="A548" s="655" t="s">
        <v>101</v>
      </c>
      <c r="B548" s="656"/>
      <c r="C548" s="656"/>
      <c r="D548" s="657"/>
      <c r="E548" s="23" t="s">
        <v>56</v>
      </c>
      <c r="F548" s="22" t="s">
        <v>55</v>
      </c>
    </row>
    <row r="549" spans="1:6" ht="13.5" thickBot="1" x14ac:dyDescent="0.3">
      <c r="A549" s="380" t="s">
        <v>100</v>
      </c>
      <c r="B549" s="381"/>
      <c r="C549" s="381"/>
      <c r="D549" s="382"/>
      <c r="E549" s="34">
        <f>E550+E551+E552</f>
        <v>523455864.01999998</v>
      </c>
      <c r="F549" s="34">
        <f>F550+F551+F552</f>
        <v>306288592.58000004</v>
      </c>
    </row>
    <row r="550" spans="1:6" x14ac:dyDescent="0.25">
      <c r="A550" s="658" t="s">
        <v>99</v>
      </c>
      <c r="B550" s="659"/>
      <c r="C550" s="659"/>
      <c r="D550" s="660"/>
      <c r="E550" s="42">
        <f>'[1]Nota II.2.5.c'!C36</f>
        <v>40451006.039999999</v>
      </c>
      <c r="F550" s="42">
        <f>'[1]Nota II.2.5.c'!D36</f>
        <v>228477307.02000001</v>
      </c>
    </row>
    <row r="551" spans="1:6" x14ac:dyDescent="0.25">
      <c r="A551" s="627" t="s">
        <v>98</v>
      </c>
      <c r="B551" s="628"/>
      <c r="C551" s="628"/>
      <c r="D551" s="629"/>
      <c r="E551" s="41">
        <f>'[1]Nota II.2.5.c'!C37</f>
        <v>228958.72</v>
      </c>
      <c r="F551" s="41">
        <f>'[1]Nota II.2.5.c'!D37</f>
        <v>1894679.58</v>
      </c>
    </row>
    <row r="552" spans="1:6" ht="13.5" thickBot="1" x14ac:dyDescent="0.3">
      <c r="A552" s="630" t="s">
        <v>97</v>
      </c>
      <c r="B552" s="631"/>
      <c r="C552" s="631"/>
      <c r="D552" s="632"/>
      <c r="E552" s="40">
        <f>'[1]Nota II.2.5.c'!C38</f>
        <v>482775899.25999999</v>
      </c>
      <c r="F552" s="40">
        <f>'[1]Nota II.2.5.c'!D38</f>
        <v>75916605.980000004</v>
      </c>
    </row>
    <row r="553" spans="1:6" ht="13.5" thickBot="1" x14ac:dyDescent="0.3">
      <c r="A553" s="633" t="s">
        <v>96</v>
      </c>
      <c r="B553" s="634"/>
      <c r="C553" s="634"/>
      <c r="D553" s="635"/>
      <c r="E553" s="39">
        <f>'[1]Nota II.2.5.c'!C39</f>
        <v>55322.91</v>
      </c>
      <c r="F553" s="39">
        <f>'[1]Nota II.2.5.c'!D39</f>
        <v>350863.81</v>
      </c>
    </row>
    <row r="554" spans="1:6" ht="13.5" thickBot="1" x14ac:dyDescent="0.3">
      <c r="A554" s="667" t="s">
        <v>95</v>
      </c>
      <c r="B554" s="668"/>
      <c r="C554" s="668"/>
      <c r="D554" s="669"/>
      <c r="E554" s="20">
        <f>SUM(E555:E564)</f>
        <v>4497779443.9199991</v>
      </c>
      <c r="F554" s="20">
        <f>SUM(F555:F564)</f>
        <v>562144943.18999994</v>
      </c>
    </row>
    <row r="555" spans="1:6" x14ac:dyDescent="0.25">
      <c r="A555" s="357" t="s">
        <v>94</v>
      </c>
      <c r="B555" s="358"/>
      <c r="C555" s="358"/>
      <c r="D555" s="359"/>
      <c r="E555" s="38">
        <f>'[1]Nota II.2.5.c'!C41</f>
        <v>1088838.72</v>
      </c>
      <c r="F555" s="38">
        <f>'[1]Nota II.2.5.c'!D41</f>
        <v>4150669.57</v>
      </c>
    </row>
    <row r="556" spans="1:6" x14ac:dyDescent="0.25">
      <c r="A556" s="670" t="s">
        <v>93</v>
      </c>
      <c r="B556" s="671"/>
      <c r="C556" s="671"/>
      <c r="D556" s="672"/>
      <c r="E556" s="37">
        <f>'[1]Nota II.2.5.c'!C42</f>
        <v>0</v>
      </c>
      <c r="F556" s="37">
        <f>'[1]Nota II.2.5.c'!D42</f>
        <v>0</v>
      </c>
    </row>
    <row r="557" spans="1:6" x14ac:dyDescent="0.25">
      <c r="A557" s="670" t="s">
        <v>92</v>
      </c>
      <c r="B557" s="671"/>
      <c r="C557" s="671"/>
      <c r="D557" s="672"/>
      <c r="E557" s="37">
        <f>'[1]Nota II.2.5.c'!C43</f>
        <v>-22171214.640000001</v>
      </c>
      <c r="F557" s="37">
        <f>'[1]Nota II.2.5.c'!D43</f>
        <v>45667139.890000001</v>
      </c>
    </row>
    <row r="558" spans="1:6" x14ac:dyDescent="0.25">
      <c r="A558" s="670" t="s">
        <v>91</v>
      </c>
      <c r="B558" s="671"/>
      <c r="C558" s="671"/>
      <c r="D558" s="672"/>
      <c r="E558" s="37">
        <f>'[1]Nota II.2.5.c'!C44</f>
        <v>0</v>
      </c>
      <c r="F558" s="37">
        <f>'[1]Nota II.2.5.c'!D44</f>
        <v>19963.21</v>
      </c>
    </row>
    <row r="559" spans="1:6" x14ac:dyDescent="0.25">
      <c r="A559" s="670" t="s">
        <v>90</v>
      </c>
      <c r="B559" s="671"/>
      <c r="C559" s="671"/>
      <c r="D559" s="672"/>
      <c r="E559" s="37">
        <f>'[1]Nota II.2.5.c'!C45</f>
        <v>1428120.18</v>
      </c>
      <c r="F559" s="37">
        <f>'[1]Nota II.2.5.c'!D45</f>
        <v>487915.07</v>
      </c>
    </row>
    <row r="560" spans="1:6" x14ac:dyDescent="0.25">
      <c r="A560" s="670" t="s">
        <v>89</v>
      </c>
      <c r="B560" s="671"/>
      <c r="C560" s="671"/>
      <c r="D560" s="672"/>
      <c r="E560" s="37">
        <f>'[1]Nota II.2.5.c'!C46</f>
        <v>512409029.06</v>
      </c>
      <c r="F560" s="37">
        <f>'[1]Nota II.2.5.c'!D46</f>
        <v>254707827.27000001</v>
      </c>
    </row>
    <row r="561" spans="1:6" x14ac:dyDescent="0.25">
      <c r="A561" s="670" t="s">
        <v>88</v>
      </c>
      <c r="B561" s="671"/>
      <c r="C561" s="671"/>
      <c r="D561" s="672"/>
      <c r="E561" s="37">
        <f>'[1]Nota II.2.5.c'!C47</f>
        <v>3951552253.9899998</v>
      </c>
      <c r="F561" s="37">
        <f>'[1]Nota II.2.5.c'!D47</f>
        <v>194610688.03</v>
      </c>
    </row>
    <row r="562" spans="1:6" ht="27" customHeight="1" x14ac:dyDescent="0.25">
      <c r="A562" s="627" t="s">
        <v>87</v>
      </c>
      <c r="B562" s="628"/>
      <c r="C562" s="628"/>
      <c r="D562" s="629"/>
      <c r="E562" s="37">
        <f>'[1]Nota II.2.5.c'!C48</f>
        <v>180049.21</v>
      </c>
      <c r="F562" s="37">
        <f>'[1]Nota II.2.5.c'!D48</f>
        <v>271752.75</v>
      </c>
    </row>
    <row r="563" spans="1:6" ht="62.25" customHeight="1" x14ac:dyDescent="0.25">
      <c r="A563" s="627" t="s">
        <v>86</v>
      </c>
      <c r="B563" s="628"/>
      <c r="C563" s="628"/>
      <c r="D563" s="629"/>
      <c r="E563" s="37">
        <f>'[1]Nota II.2.5.c'!C49-240323.12</f>
        <v>0</v>
      </c>
      <c r="F563" s="37">
        <f>'[1]Nota II.2.5.c'!D49</f>
        <v>0</v>
      </c>
    </row>
    <row r="564" spans="1:6" ht="56.25" customHeight="1" thickBot="1" x14ac:dyDescent="0.3">
      <c r="A564" s="630" t="s">
        <v>85</v>
      </c>
      <c r="B564" s="631"/>
      <c r="C564" s="631"/>
      <c r="D564" s="632"/>
      <c r="E564" s="36">
        <f>'[1]Nota II.2.5.c'!C50+240323.12</f>
        <v>53292367.399999999</v>
      </c>
      <c r="F564" s="36">
        <f>'[1]Nota II.2.5.c'!D50</f>
        <v>62228987.399999999</v>
      </c>
    </row>
    <row r="565" spans="1:6" ht="13.5" thickBot="1" x14ac:dyDescent="0.3">
      <c r="A565" s="673" t="s">
        <v>12</v>
      </c>
      <c r="B565" s="674"/>
      <c r="C565" s="674"/>
      <c r="D565" s="675"/>
      <c r="E565" s="18">
        <f>SUM(E549+E553+E554)</f>
        <v>5021290630.8499994</v>
      </c>
      <c r="F565" s="18">
        <f>SUM(F549+F553+F554)</f>
        <v>868784399.57999992</v>
      </c>
    </row>
    <row r="570" spans="1:6" ht="15" x14ac:dyDescent="0.25">
      <c r="A570" s="388" t="s">
        <v>84</v>
      </c>
      <c r="B570" s="441"/>
      <c r="C570" s="441"/>
      <c r="D570" s="441"/>
    </row>
    <row r="571" spans="1:6" ht="13.5" thickBot="1" x14ac:dyDescent="0.25">
      <c r="A571" s="35"/>
      <c r="B571" s="35"/>
      <c r="C571" s="2"/>
      <c r="D571" s="2"/>
    </row>
    <row r="572" spans="1:6" ht="26.25" thickBot="1" x14ac:dyDescent="0.3">
      <c r="A572" s="362" t="s">
        <v>83</v>
      </c>
      <c r="B572" s="363"/>
      <c r="C572" s="363"/>
      <c r="D572" s="364"/>
      <c r="E572" s="23" t="s">
        <v>56</v>
      </c>
      <c r="F572" s="22" t="s">
        <v>55</v>
      </c>
    </row>
    <row r="573" spans="1:6" ht="30.75" customHeight="1" thickBot="1" x14ac:dyDescent="0.3">
      <c r="A573" s="618" t="s">
        <v>82</v>
      </c>
      <c r="B573" s="619"/>
      <c r="C573" s="619"/>
      <c r="D573" s="620"/>
      <c r="E573" s="34">
        <f>'[1]Nota II.2.5.d'!C33</f>
        <v>0</v>
      </c>
      <c r="F573" s="34">
        <f>'[1]Nota II.2.5.d'!D33</f>
        <v>0</v>
      </c>
    </row>
    <row r="574" spans="1:6" ht="13.5" thickBot="1" x14ac:dyDescent="0.3">
      <c r="A574" s="380" t="s">
        <v>81</v>
      </c>
      <c r="B574" s="381"/>
      <c r="C574" s="381"/>
      <c r="D574" s="382"/>
      <c r="E574" s="34">
        <f>'[1]Nota II.2.5.d'!C34</f>
        <v>1065099826.25</v>
      </c>
      <c r="F574" s="34">
        <f>'[1]Nota II.2.5.d'!D34</f>
        <v>869310357.64999998</v>
      </c>
    </row>
    <row r="575" spans="1:6" ht="14.45" customHeight="1" x14ac:dyDescent="0.25">
      <c r="A575" s="661" t="s">
        <v>80</v>
      </c>
      <c r="B575" s="662"/>
      <c r="C575" s="662"/>
      <c r="D575" s="663"/>
      <c r="E575" s="33">
        <f>'[1]Nota II.2.5.d'!C35</f>
        <v>1801066.25</v>
      </c>
      <c r="F575" s="33">
        <f>'[1]Nota II.2.5.d'!D35</f>
        <v>1708832.66</v>
      </c>
    </row>
    <row r="576" spans="1:6" x14ac:dyDescent="0.25">
      <c r="A576" s="664" t="s">
        <v>79</v>
      </c>
      <c r="B576" s="665"/>
      <c r="C576" s="665"/>
      <c r="D576" s="666"/>
      <c r="E576" s="32">
        <f>SUM(E577:E579)</f>
        <v>608308869.13</v>
      </c>
      <c r="F576" s="32">
        <f>SUM(F577:F579)</f>
        <v>398931807.30999994</v>
      </c>
    </row>
    <row r="577" spans="1:6" ht="32.25" customHeight="1" x14ac:dyDescent="0.25">
      <c r="A577" s="365" t="s">
        <v>78</v>
      </c>
      <c r="B577" s="366"/>
      <c r="C577" s="366"/>
      <c r="D577" s="367"/>
      <c r="E577" s="31">
        <f>'[1]Nota II.2.5.d'!C37</f>
        <v>17917.13</v>
      </c>
      <c r="F577" s="31">
        <f>'[1]Nota II.2.5.d'!D37</f>
        <v>826885.26</v>
      </c>
    </row>
    <row r="578" spans="1:6" x14ac:dyDescent="0.25">
      <c r="A578" s="365" t="s">
        <v>77</v>
      </c>
      <c r="B578" s="366"/>
      <c r="C578" s="366"/>
      <c r="D578" s="367"/>
      <c r="E578" s="31">
        <f>'[1]Nota II.2.5.d'!C38</f>
        <v>2977728.02</v>
      </c>
      <c r="F578" s="31">
        <f>'[1]Nota II.2.5.d'!D38</f>
        <v>2983958.77</v>
      </c>
    </row>
    <row r="579" spans="1:6" x14ac:dyDescent="0.25">
      <c r="A579" s="365" t="s">
        <v>76</v>
      </c>
      <c r="B579" s="366"/>
      <c r="C579" s="366"/>
      <c r="D579" s="367"/>
      <c r="E579" s="31">
        <f>'[1]Nota II.2.5.d'!C39</f>
        <v>605313223.98000002</v>
      </c>
      <c r="F579" s="31">
        <f>'[1]Nota II.2.5.d'!D39</f>
        <v>395120963.27999997</v>
      </c>
    </row>
    <row r="580" spans="1:6" x14ac:dyDescent="0.25">
      <c r="A580" s="553" t="s">
        <v>75</v>
      </c>
      <c r="B580" s="766"/>
      <c r="C580" s="766"/>
      <c r="D580" s="554"/>
      <c r="E580" s="30">
        <f>SUM(E582:E585)</f>
        <v>454989890.87</v>
      </c>
      <c r="F580" s="30">
        <f>SUM(F582:F585)</f>
        <v>468669717.67999995</v>
      </c>
    </row>
    <row r="581" spans="1:6" x14ac:dyDescent="0.25">
      <c r="A581" s="365" t="s">
        <v>74</v>
      </c>
      <c r="B581" s="366"/>
      <c r="C581" s="366"/>
      <c r="D581" s="367"/>
      <c r="E581" s="30"/>
      <c r="F581" s="30"/>
    </row>
    <row r="582" spans="1:6" x14ac:dyDescent="0.25">
      <c r="A582" s="365" t="s">
        <v>73</v>
      </c>
      <c r="B582" s="366"/>
      <c r="C582" s="366"/>
      <c r="D582" s="367"/>
      <c r="E582" s="26">
        <f>'[1]Nota II.2.5.d'!C42</f>
        <v>266678234.84</v>
      </c>
      <c r="F582" s="26">
        <f>'[1]Nota II.2.5.d'!D42</f>
        <v>238124799.93000001</v>
      </c>
    </row>
    <row r="583" spans="1:6" x14ac:dyDescent="0.25">
      <c r="A583" s="748" t="s">
        <v>72</v>
      </c>
      <c r="B583" s="749"/>
      <c r="C583" s="749"/>
      <c r="D583" s="750"/>
      <c r="E583" s="26">
        <f>'[1]Nota II.2.5.d'!C43</f>
        <v>18039686.800000001</v>
      </c>
      <c r="F583" s="26">
        <f>'[1]Nota II.2.5.d'!D43</f>
        <v>62377700.719999999</v>
      </c>
    </row>
    <row r="584" spans="1:6" x14ac:dyDescent="0.25">
      <c r="A584" s="748" t="s">
        <v>71</v>
      </c>
      <c r="B584" s="749"/>
      <c r="C584" s="749"/>
      <c r="D584" s="750"/>
      <c r="E584" s="26">
        <f>'[1]Nota II.2.5.d'!C44</f>
        <v>0</v>
      </c>
      <c r="F584" s="26">
        <f>'[1]Nota II.2.5.d'!D44</f>
        <v>0</v>
      </c>
    </row>
    <row r="585" spans="1:6" ht="51.75" customHeight="1" thickBot="1" x14ac:dyDescent="0.3">
      <c r="A585" s="751" t="s">
        <v>70</v>
      </c>
      <c r="B585" s="752"/>
      <c r="C585" s="752"/>
      <c r="D585" s="753"/>
      <c r="E585" s="26">
        <f>'[1]Nota II.2.5.d'!C45</f>
        <v>170271969.22999999</v>
      </c>
      <c r="F585" s="26">
        <f>'[1]Nota II.2.5.d'!D45</f>
        <v>168167217.03</v>
      </c>
    </row>
    <row r="586" spans="1:6" ht="13.5" thickBot="1" x14ac:dyDescent="0.3">
      <c r="A586" s="528" t="s">
        <v>12</v>
      </c>
      <c r="B586" s="754"/>
      <c r="C586" s="754"/>
      <c r="D586" s="529"/>
      <c r="E586" s="29">
        <f>SUM(E573+E574)</f>
        <v>1065099826.25</v>
      </c>
      <c r="F586" s="29">
        <f>SUM(F573+F574)</f>
        <v>869310357.64999998</v>
      </c>
    </row>
    <row r="591" spans="1:6" ht="15" x14ac:dyDescent="0.25">
      <c r="A591" s="345" t="s">
        <v>69</v>
      </c>
      <c r="B591" s="28"/>
      <c r="C591" s="28"/>
    </row>
    <row r="592" spans="1:6" ht="13.5" thickBot="1" x14ac:dyDescent="0.25">
      <c r="A592" s="2"/>
      <c r="B592" s="2"/>
      <c r="C592" s="2"/>
    </row>
    <row r="593" spans="1:6" ht="26.25" thickBot="1" x14ac:dyDescent="0.3">
      <c r="A593" s="755"/>
      <c r="B593" s="756"/>
      <c r="C593" s="756"/>
      <c r="D593" s="757"/>
      <c r="E593" s="27" t="s">
        <v>56</v>
      </c>
      <c r="F593" s="22" t="s">
        <v>55</v>
      </c>
    </row>
    <row r="594" spans="1:6" ht="13.5" thickBot="1" x14ac:dyDescent="0.3">
      <c r="A594" s="742" t="s">
        <v>68</v>
      </c>
      <c r="B594" s="743"/>
      <c r="C594" s="743"/>
      <c r="D594" s="744"/>
      <c r="E594" s="20">
        <f>'[1]Nota II.2.5.e'!C31</f>
        <v>1228754.68</v>
      </c>
      <c r="F594" s="20">
        <f>'[1]Nota II.2.5.e'!D31</f>
        <v>182289.02</v>
      </c>
    </row>
    <row r="595" spans="1:6" ht="13.5" thickBot="1" x14ac:dyDescent="0.3">
      <c r="A595" s="633" t="s">
        <v>54</v>
      </c>
      <c r="B595" s="634"/>
      <c r="C595" s="634"/>
      <c r="D595" s="635"/>
      <c r="E595" s="20">
        <f>SUM(E596:E597)</f>
        <v>156876160.19</v>
      </c>
      <c r="F595" s="20">
        <f>SUM(F596:F597)</f>
        <v>51744616.019999996</v>
      </c>
    </row>
    <row r="596" spans="1:6" ht="42.6" customHeight="1" x14ac:dyDescent="0.25">
      <c r="A596" s="658" t="s">
        <v>67</v>
      </c>
      <c r="B596" s="659"/>
      <c r="C596" s="659"/>
      <c r="D596" s="660"/>
      <c r="E596" s="21">
        <f>'[1]Nota II.2.5.e'!C35</f>
        <v>144621572.99000001</v>
      </c>
      <c r="F596" s="21">
        <f>'[1]Nota II.2.5.e'!D35</f>
        <v>43237058.109999999</v>
      </c>
    </row>
    <row r="597" spans="1:6" ht="15.75" customHeight="1" thickBot="1" x14ac:dyDescent="0.3">
      <c r="A597" s="745" t="s">
        <v>66</v>
      </c>
      <c r="B597" s="746"/>
      <c r="C597" s="746"/>
      <c r="D597" s="747"/>
      <c r="E597" s="19">
        <f>'[1]Nota II.2.5.e'!C36</f>
        <v>12254587.199999999</v>
      </c>
      <c r="F597" s="19">
        <f>'[1]Nota II.2.5.e'!D36</f>
        <v>8507557.9100000001</v>
      </c>
    </row>
    <row r="598" spans="1:6" ht="13.5" thickBot="1" x14ac:dyDescent="0.3">
      <c r="A598" s="633" t="s">
        <v>65</v>
      </c>
      <c r="B598" s="634"/>
      <c r="C598" s="634"/>
      <c r="D598" s="635"/>
      <c r="E598" s="20">
        <f>SUM(E599:E605)</f>
        <v>137380263.28</v>
      </c>
      <c r="F598" s="20">
        <f>SUM(F599:F605)</f>
        <v>159541811.20999998</v>
      </c>
    </row>
    <row r="599" spans="1:6" x14ac:dyDescent="0.25">
      <c r="A599" s="357" t="s">
        <v>64</v>
      </c>
      <c r="B599" s="358"/>
      <c r="C599" s="358"/>
      <c r="D599" s="359"/>
      <c r="E599" s="21">
        <f>'[1]Nota II.2.5.e'!C38</f>
        <v>0</v>
      </c>
      <c r="F599" s="21">
        <f>'[1]Nota II.2.5.e'!D38</f>
        <v>0</v>
      </c>
    </row>
    <row r="600" spans="1:6" x14ac:dyDescent="0.25">
      <c r="A600" s="776" t="s">
        <v>63</v>
      </c>
      <c r="B600" s="777"/>
      <c r="C600" s="777"/>
      <c r="D600" s="778"/>
      <c r="E600" s="19">
        <f>'[1]Nota II.2.5.e'!C39</f>
        <v>2.15</v>
      </c>
      <c r="F600" s="19">
        <f>'[1]Nota II.2.5.e'!D39</f>
        <v>0</v>
      </c>
    </row>
    <row r="601" spans="1:6" x14ac:dyDescent="0.25">
      <c r="A601" s="670" t="s">
        <v>62</v>
      </c>
      <c r="B601" s="671"/>
      <c r="C601" s="671"/>
      <c r="D601" s="672"/>
      <c r="E601" s="26">
        <f>'[1]Nota II.2.5.e'!C40</f>
        <v>130294043.79000001</v>
      </c>
      <c r="F601" s="26">
        <f>'[1]Nota II.2.5.e'!D40</f>
        <v>119055856.94</v>
      </c>
    </row>
    <row r="602" spans="1:6" x14ac:dyDescent="0.25">
      <c r="A602" s="627" t="s">
        <v>61</v>
      </c>
      <c r="B602" s="628"/>
      <c r="C602" s="628"/>
      <c r="D602" s="629"/>
      <c r="E602" s="26">
        <f>'[1]Nota II.2.5.e'!C41</f>
        <v>0</v>
      </c>
      <c r="F602" s="26">
        <f>'[1]Nota II.2.5.e'!D41</f>
        <v>0</v>
      </c>
    </row>
    <row r="603" spans="1:6" x14ac:dyDescent="0.25">
      <c r="A603" s="627" t="s">
        <v>60</v>
      </c>
      <c r="B603" s="628"/>
      <c r="C603" s="628"/>
      <c r="D603" s="629"/>
      <c r="E603" s="26">
        <f>'[1]Nota II.2.5.e'!C42</f>
        <v>0</v>
      </c>
      <c r="F603" s="26">
        <f>'[1]Nota II.2.5.e'!D42</f>
        <v>0</v>
      </c>
    </row>
    <row r="604" spans="1:6" x14ac:dyDescent="0.25">
      <c r="A604" s="627" t="s">
        <v>59</v>
      </c>
      <c r="B604" s="628"/>
      <c r="C604" s="628"/>
      <c r="D604" s="629"/>
      <c r="E604" s="26">
        <f>'[1]Nota II.2.5.e'!C43</f>
        <v>6104134.9900000002</v>
      </c>
      <c r="F604" s="26">
        <f>'[1]Nota II.2.5.e'!D43</f>
        <v>1150822.6100000001</v>
      </c>
    </row>
    <row r="605" spans="1:6" ht="13.5" thickBot="1" x14ac:dyDescent="0.3">
      <c r="A605" s="763" t="s">
        <v>58</v>
      </c>
      <c r="B605" s="764"/>
      <c r="C605" s="764"/>
      <c r="D605" s="765"/>
      <c r="E605" s="25">
        <f>'[1]Nota II.2.5.e'!C44</f>
        <v>982082.35</v>
      </c>
      <c r="F605" s="25">
        <f>'[1]Nota II.2.5.e'!D44</f>
        <v>39335131.659999996</v>
      </c>
    </row>
    <row r="606" spans="1:6" ht="13.5" thickBot="1" x14ac:dyDescent="0.3">
      <c r="A606" s="653" t="s">
        <v>12</v>
      </c>
      <c r="B606" s="738"/>
      <c r="C606" s="738"/>
      <c r="D606" s="654"/>
      <c r="E606" s="18">
        <f>SUM(E594+E595+E598)</f>
        <v>295485178.14999998</v>
      </c>
      <c r="F606" s="18">
        <f>SUM(F594+F595+F598)</f>
        <v>211468716.24999997</v>
      </c>
    </row>
    <row r="609" spans="1:6" ht="15" x14ac:dyDescent="0.25">
      <c r="A609" s="495" t="s">
        <v>57</v>
      </c>
      <c r="B609" s="495"/>
      <c r="C609" s="495"/>
    </row>
    <row r="610" spans="1:6" ht="13.5" thickBot="1" x14ac:dyDescent="0.3">
      <c r="A610" s="24"/>
      <c r="B610" s="24"/>
      <c r="C610" s="24"/>
    </row>
    <row r="611" spans="1:6" ht="26.25" thickBot="1" x14ac:dyDescent="0.3">
      <c r="A611" s="362"/>
      <c r="B611" s="363"/>
      <c r="C611" s="363"/>
      <c r="D611" s="364"/>
      <c r="E611" s="23" t="s">
        <v>56</v>
      </c>
      <c r="F611" s="22" t="s">
        <v>55</v>
      </c>
    </row>
    <row r="612" spans="1:6" ht="13.5" thickBot="1" x14ac:dyDescent="0.3">
      <c r="A612" s="380" t="s">
        <v>54</v>
      </c>
      <c r="B612" s="381"/>
      <c r="C612" s="381"/>
      <c r="D612" s="382"/>
      <c r="E612" s="20">
        <f>E613+E614</f>
        <v>155552297.88999999</v>
      </c>
      <c r="F612" s="20">
        <f>F613+F614</f>
        <v>129794369.42</v>
      </c>
    </row>
    <row r="613" spans="1:6" x14ac:dyDescent="0.25">
      <c r="A613" s="357" t="s">
        <v>53</v>
      </c>
      <c r="B613" s="358"/>
      <c r="C613" s="358"/>
      <c r="D613" s="359"/>
      <c r="E613" s="21">
        <f>'[1]Nota II.2.5.f'!C30</f>
        <v>147238093.69</v>
      </c>
      <c r="F613" s="21">
        <f>'[1]Nota II.2.5.f'!D30</f>
        <v>124105272.13</v>
      </c>
    </row>
    <row r="614" spans="1:6" ht="13.5" thickBot="1" x14ac:dyDescent="0.3">
      <c r="A614" s="758" t="s">
        <v>52</v>
      </c>
      <c r="B614" s="759"/>
      <c r="C614" s="759"/>
      <c r="D614" s="760"/>
      <c r="E614" s="19">
        <f>'[1]Nota II.2.5.f'!C31</f>
        <v>8314204.2000000002</v>
      </c>
      <c r="F614" s="19">
        <f>'[1]Nota II.2.5.f'!D31</f>
        <v>5689097.29</v>
      </c>
    </row>
    <row r="615" spans="1:6" ht="13.5" thickBot="1" x14ac:dyDescent="0.3">
      <c r="A615" s="380" t="s">
        <v>51</v>
      </c>
      <c r="B615" s="381"/>
      <c r="C615" s="381"/>
      <c r="D615" s="382"/>
      <c r="E615" s="20">
        <f>SUM(E616:E621)</f>
        <v>1206254049.97</v>
      </c>
      <c r="F615" s="20">
        <f>SUM(F616:F621)</f>
        <v>700321394.4000001</v>
      </c>
    </row>
    <row r="616" spans="1:6" x14ac:dyDescent="0.25">
      <c r="A616" s="670" t="s">
        <v>50</v>
      </c>
      <c r="B616" s="671"/>
      <c r="C616" s="671"/>
      <c r="D616" s="672"/>
      <c r="E616" s="19">
        <f>'[1]Nota II.2.5.f'!C35</f>
        <v>595.47</v>
      </c>
      <c r="F616" s="19">
        <f>'[1]Nota II.2.5.f'!D35</f>
        <v>21639</v>
      </c>
    </row>
    <row r="617" spans="1:6" x14ac:dyDescent="0.25">
      <c r="A617" s="627" t="s">
        <v>49</v>
      </c>
      <c r="B617" s="628"/>
      <c r="C617" s="628"/>
      <c r="D617" s="629"/>
      <c r="E617" s="19">
        <f>'[1]Nota II.2.5.f'!C36</f>
        <v>3401766.69</v>
      </c>
      <c r="F617" s="19">
        <f>'[1]Nota II.2.5.f'!D36</f>
        <v>5801187.3600000003</v>
      </c>
    </row>
    <row r="618" spans="1:6" x14ac:dyDescent="0.25">
      <c r="A618" s="627" t="s">
        <v>48</v>
      </c>
      <c r="B618" s="628"/>
      <c r="C618" s="628"/>
      <c r="D618" s="629"/>
      <c r="E618" s="19">
        <f>'[1]Nota II.2.5.f'!C37</f>
        <v>250988342.81999999</v>
      </c>
      <c r="F618" s="19">
        <f>'[1]Nota II.2.5.f'!D37</f>
        <v>116339088.13</v>
      </c>
    </row>
    <row r="619" spans="1:6" x14ac:dyDescent="0.25">
      <c r="A619" s="627" t="s">
        <v>47</v>
      </c>
      <c r="B619" s="628"/>
      <c r="C619" s="628"/>
      <c r="D619" s="629"/>
      <c r="E619" s="19">
        <f>'[1]Nota II.2.5.f'!C38</f>
        <v>1328481.3</v>
      </c>
      <c r="F619" s="19">
        <f>'[1]Nota II.2.5.f'!D38</f>
        <v>8650258.25</v>
      </c>
    </row>
    <row r="620" spans="1:6" x14ac:dyDescent="0.25">
      <c r="A620" s="627" t="s">
        <v>46</v>
      </c>
      <c r="B620" s="628"/>
      <c r="C620" s="628"/>
      <c r="D620" s="629"/>
      <c r="E620" s="19">
        <f>'[1]Nota II.2.5.f'!C39</f>
        <v>3036406.92</v>
      </c>
      <c r="F620" s="19">
        <f>'[1]Nota II.2.5.f'!D39</f>
        <v>2214109.71</v>
      </c>
    </row>
    <row r="621" spans="1:6" ht="13.5" thickBot="1" x14ac:dyDescent="0.3">
      <c r="A621" s="377" t="s">
        <v>45</v>
      </c>
      <c r="B621" s="378"/>
      <c r="C621" s="378"/>
      <c r="D621" s="379"/>
      <c r="E621" s="19">
        <f>'[1]Nota II.2.5.f'!C40</f>
        <v>947498456.76999998</v>
      </c>
      <c r="F621" s="19">
        <f>'[1]Nota II.2.5.f'!D40</f>
        <v>567295111.95000005</v>
      </c>
    </row>
    <row r="622" spans="1:6" ht="13.5" thickBot="1" x14ac:dyDescent="0.3">
      <c r="A622" s="653" t="s">
        <v>12</v>
      </c>
      <c r="B622" s="738"/>
      <c r="C622" s="738"/>
      <c r="D622" s="654"/>
      <c r="E622" s="18">
        <f>SUM(E612+E615)</f>
        <v>1361806347.8600001</v>
      </c>
      <c r="F622" s="18">
        <f>SUM(F612+F615)</f>
        <v>830115763.82000005</v>
      </c>
    </row>
    <row r="628" spans="1:6" s="338" customFormat="1" ht="15" x14ac:dyDescent="0.25">
      <c r="A628" s="686" t="s">
        <v>44</v>
      </c>
      <c r="B628" s="686"/>
      <c r="C628" s="686"/>
      <c r="D628" s="686"/>
      <c r="E628" s="686"/>
      <c r="F628" s="686"/>
    </row>
    <row r="629" spans="1:6" ht="13.5" thickBot="1" x14ac:dyDescent="0.3">
      <c r="A629" s="17"/>
    </row>
    <row r="630" spans="1:6" ht="13.5" thickBot="1" x14ac:dyDescent="0.3">
      <c r="A630" s="767" t="s">
        <v>43</v>
      </c>
      <c r="B630" s="768"/>
      <c r="C630" s="771" t="s">
        <v>42</v>
      </c>
      <c r="D630" s="772"/>
      <c r="E630" s="772"/>
      <c r="F630" s="773"/>
    </row>
    <row r="631" spans="1:6" ht="13.5" thickBot="1" x14ac:dyDescent="0.3">
      <c r="A631" s="769"/>
      <c r="B631" s="770"/>
      <c r="C631" s="16" t="s">
        <v>41</v>
      </c>
      <c r="D631" s="14" t="s">
        <v>40</v>
      </c>
      <c r="E631" s="15" t="s">
        <v>39</v>
      </c>
      <c r="F631" s="14" t="s">
        <v>38</v>
      </c>
    </row>
    <row r="632" spans="1:6" ht="33.75" customHeight="1" x14ac:dyDescent="0.25">
      <c r="A632" s="774" t="s">
        <v>37</v>
      </c>
      <c r="B632" s="775"/>
      <c r="C632" s="13">
        <f>SUM(C633:C654)</f>
        <v>24622297.200000003</v>
      </c>
      <c r="D632" s="13">
        <f>SUM(D633:D654)</f>
        <v>25718232.23</v>
      </c>
      <c r="E632" s="13">
        <f>SUM(E633:E654)</f>
        <v>211712035.75</v>
      </c>
      <c r="F632" s="11">
        <f>SUM(F633:F654)</f>
        <v>904115983.70000005</v>
      </c>
    </row>
    <row r="633" spans="1:6" ht="13.5" customHeight="1" x14ac:dyDescent="0.25">
      <c r="A633" s="761" t="s">
        <v>36</v>
      </c>
      <c r="B633" s="762"/>
      <c r="C633" s="12">
        <f>'[1]Nota II.2.5.g'!C12</f>
        <v>0</v>
      </c>
      <c r="D633" s="12">
        <f>'[1]Nota II.2.5.g'!D12</f>
        <v>93826</v>
      </c>
      <c r="E633" s="12">
        <f>'[1]Nota II.2.5.g'!E12</f>
        <v>30038</v>
      </c>
      <c r="F633" s="11">
        <f>'[1]Nota II.2.5.g'!F12</f>
        <v>1333688</v>
      </c>
    </row>
    <row r="634" spans="1:6" ht="13.5" customHeight="1" x14ac:dyDescent="0.25">
      <c r="A634" s="677" t="s">
        <v>35</v>
      </c>
      <c r="B634" s="678"/>
      <c r="C634" s="12">
        <f>'[1]Nota II.2.5.g'!C13</f>
        <v>174873.4</v>
      </c>
      <c r="D634" s="12">
        <f>'[1]Nota II.2.5.g'!D13</f>
        <v>29</v>
      </c>
      <c r="E634" s="12">
        <f>'[1]Nota II.2.5.g'!E13</f>
        <v>267</v>
      </c>
      <c r="F634" s="11">
        <f>'[1]Nota II.2.5.g'!F13</f>
        <v>0</v>
      </c>
    </row>
    <row r="635" spans="1:6" ht="13.5" customHeight="1" x14ac:dyDescent="0.25">
      <c r="A635" s="677" t="s">
        <v>34</v>
      </c>
      <c r="B635" s="678"/>
      <c r="C635" s="12">
        <f>'[1]Nota II.2.5.g'!C14</f>
        <v>0</v>
      </c>
      <c r="D635" s="12">
        <f>'[1]Nota II.2.5.g'!D14</f>
        <v>0</v>
      </c>
      <c r="E635" s="12">
        <f>'[1]Nota II.2.5.g'!E14</f>
        <v>1304869.3500000001</v>
      </c>
      <c r="F635" s="11">
        <f>'[1]Nota II.2.5.g'!F14</f>
        <v>0</v>
      </c>
    </row>
    <row r="636" spans="1:6" ht="13.5" customHeight="1" x14ac:dyDescent="0.25">
      <c r="A636" s="677" t="s">
        <v>33</v>
      </c>
      <c r="B636" s="678"/>
      <c r="C636" s="12">
        <f>'[1]Nota II.2.5.g'!C15</f>
        <v>0</v>
      </c>
      <c r="D636" s="12">
        <f>'[1]Nota II.2.5.g'!D15</f>
        <v>0</v>
      </c>
      <c r="E636" s="12">
        <f>'[1]Nota II.2.5.g'!E15</f>
        <v>0</v>
      </c>
      <c r="F636" s="11">
        <f>'[1]Nota II.2.5.g'!F15</f>
        <v>0</v>
      </c>
    </row>
    <row r="637" spans="1:6" ht="24.75" customHeight="1" x14ac:dyDescent="0.25">
      <c r="A637" s="677" t="s">
        <v>32</v>
      </c>
      <c r="B637" s="678"/>
      <c r="C637" s="12">
        <f>'[1]Nota II.2.5.g'!C16</f>
        <v>0</v>
      </c>
      <c r="D637" s="12">
        <f>'[1]Nota II.2.5.g'!D16</f>
        <v>24605270.710000001</v>
      </c>
      <c r="E637" s="12">
        <f>'[1]Nota II.2.5.g'!E16</f>
        <v>6488724.7800000003</v>
      </c>
      <c r="F637" s="11">
        <f>'[1]Nota II.2.5.g'!F16</f>
        <v>897449688.62</v>
      </c>
    </row>
    <row r="638" spans="1:6" ht="23.25" customHeight="1" x14ac:dyDescent="0.25">
      <c r="A638" s="677" t="s">
        <v>31</v>
      </c>
      <c r="B638" s="678"/>
      <c r="C638" s="12">
        <f>'[1]Nota II.2.5.g'!C17</f>
        <v>0</v>
      </c>
      <c r="D638" s="12">
        <f>'[1]Nota II.2.5.g'!D17</f>
        <v>3500</v>
      </c>
      <c r="E638" s="12">
        <f>'[1]Nota II.2.5.g'!E17</f>
        <v>3497227.61</v>
      </c>
      <c r="F638" s="11">
        <f>'[1]Nota II.2.5.g'!F17</f>
        <v>1100</v>
      </c>
    </row>
    <row r="639" spans="1:6" ht="24.75" customHeight="1" x14ac:dyDescent="0.25">
      <c r="A639" s="677" t="s">
        <v>30</v>
      </c>
      <c r="B639" s="678"/>
      <c r="C639" s="12">
        <f>'[1]Nota II.2.5.g'!C18</f>
        <v>0.36</v>
      </c>
      <c r="D639" s="12">
        <f>'[1]Nota II.2.5.g'!D18</f>
        <v>9170.0499999999993</v>
      </c>
      <c r="E639" s="12">
        <f>'[1]Nota II.2.5.g'!E18</f>
        <v>14391.69</v>
      </c>
      <c r="F639" s="11">
        <f>'[1]Nota II.2.5.g'!F18</f>
        <v>0</v>
      </c>
    </row>
    <row r="640" spans="1:6" ht="24" customHeight="1" x14ac:dyDescent="0.25">
      <c r="A640" s="677" t="s">
        <v>29</v>
      </c>
      <c r="B640" s="678"/>
      <c r="C640" s="12">
        <f>'[1]Nota II.2.5.g'!C19</f>
        <v>331088.36</v>
      </c>
      <c r="D640" s="12">
        <f>'[1]Nota II.2.5.g'!D19</f>
        <v>941670.38</v>
      </c>
      <c r="E640" s="12">
        <f>'[1]Nota II.2.5.g'!E19</f>
        <v>162452788.90000001</v>
      </c>
      <c r="F640" s="11">
        <f>'[1]Nota II.2.5.g'!F19</f>
        <v>1128496.45</v>
      </c>
    </row>
    <row r="641" spans="1:6" ht="12.75" customHeight="1" x14ac:dyDescent="0.25">
      <c r="A641" s="677" t="s">
        <v>28</v>
      </c>
      <c r="B641" s="678"/>
      <c r="C641" s="12">
        <f>'[1]Nota II.2.5.g'!C20</f>
        <v>693</v>
      </c>
      <c r="D641" s="12">
        <f>'[1]Nota II.2.5.g'!D20</f>
        <v>24718.04</v>
      </c>
      <c r="E641" s="12">
        <f>'[1]Nota II.2.5.g'!E20</f>
        <v>5348247.21</v>
      </c>
      <c r="F641" s="11">
        <f>'[1]Nota II.2.5.g'!F20</f>
        <v>1648223.61</v>
      </c>
    </row>
    <row r="642" spans="1:6" ht="26.25" customHeight="1" x14ac:dyDescent="0.25">
      <c r="A642" s="677" t="s">
        <v>27</v>
      </c>
      <c r="B642" s="678"/>
      <c r="C642" s="12">
        <f>'[1]Nota II.2.5.g'!C21</f>
        <v>0</v>
      </c>
      <c r="D642" s="12">
        <f>'[1]Nota II.2.5.g'!D21</f>
        <v>0</v>
      </c>
      <c r="E642" s="12">
        <f>'[1]Nota II.2.5.g'!E21</f>
        <v>968365.23</v>
      </c>
      <c r="F642" s="11">
        <f>'[1]Nota II.2.5.g'!F21</f>
        <v>0</v>
      </c>
    </row>
    <row r="643" spans="1:6" x14ac:dyDescent="0.25">
      <c r="A643" s="677" t="s">
        <v>26</v>
      </c>
      <c r="B643" s="678"/>
      <c r="C643" s="12">
        <f>'[1]Nota II.2.5.g'!C23</f>
        <v>30.86</v>
      </c>
      <c r="D643" s="12">
        <f>'[1]Nota II.2.5.g'!D23</f>
        <v>0</v>
      </c>
      <c r="E643" s="12">
        <f>'[1]Nota II.2.5.g'!E23</f>
        <v>218079</v>
      </c>
      <c r="F643" s="11">
        <f>'[1]Nota II.2.5.g'!F23</f>
        <v>0</v>
      </c>
    </row>
    <row r="644" spans="1:6" x14ac:dyDescent="0.25">
      <c r="A644" s="677" t="s">
        <v>25</v>
      </c>
      <c r="B644" s="678"/>
      <c r="C644" s="12">
        <f>'[1]Nota II.2.5.g'!C22</f>
        <v>762164.74</v>
      </c>
      <c r="D644" s="12">
        <f>'[1]Nota II.2.5.g'!D22</f>
        <v>0</v>
      </c>
      <c r="E644" s="12">
        <f>'[1]Nota II.2.5.g'!E22</f>
        <v>0</v>
      </c>
      <c r="F644" s="11">
        <f>'[1]Nota II.2.5.g'!F22</f>
        <v>0</v>
      </c>
    </row>
    <row r="645" spans="1:6" x14ac:dyDescent="0.25">
      <c r="A645" s="677" t="s">
        <v>24</v>
      </c>
      <c r="B645" s="678"/>
      <c r="C645" s="12">
        <f>'[1]Nota II.2.5.g'!C24</f>
        <v>0</v>
      </c>
      <c r="D645" s="12">
        <f>'[1]Nota II.2.5.g'!D24</f>
        <v>0</v>
      </c>
      <c r="E645" s="12">
        <f>'[1]Nota II.2.5.g'!E24</f>
        <v>27069</v>
      </c>
      <c r="F645" s="11">
        <f>'[1]Nota II.2.5.g'!F24</f>
        <v>2302410.86</v>
      </c>
    </row>
    <row r="646" spans="1:6" x14ac:dyDescent="0.25">
      <c r="A646" s="677" t="s">
        <v>23</v>
      </c>
      <c r="B646" s="678"/>
      <c r="C646" s="12">
        <f>'[1]Nota II.2.5.g'!C25</f>
        <v>0</v>
      </c>
      <c r="D646" s="12">
        <f>'[1]Nota II.2.5.g'!D25</f>
        <v>0</v>
      </c>
      <c r="E646" s="12">
        <f>'[1]Nota II.2.5.g'!E25</f>
        <v>60740</v>
      </c>
      <c r="F646" s="11">
        <f>'[1]Nota II.2.5.g'!F25</f>
        <v>0</v>
      </c>
    </row>
    <row r="647" spans="1:6" ht="28.9" customHeight="1" x14ac:dyDescent="0.25">
      <c r="A647" s="677" t="s">
        <v>22</v>
      </c>
      <c r="B647" s="678"/>
      <c r="C647" s="12">
        <f>'[1]Nota II.2.5.g'!C26</f>
        <v>0</v>
      </c>
      <c r="D647" s="12">
        <f>'[1]Nota II.2.5.g'!D26</f>
        <v>0</v>
      </c>
      <c r="E647" s="12">
        <f>'[1]Nota II.2.5.g'!E26</f>
        <v>1046.1600000000001</v>
      </c>
      <c r="F647" s="11">
        <f>'[1]Nota II.2.5.g'!F26</f>
        <v>0</v>
      </c>
    </row>
    <row r="648" spans="1:6" x14ac:dyDescent="0.25">
      <c r="A648" s="677" t="s">
        <v>21</v>
      </c>
      <c r="B648" s="678"/>
      <c r="C648" s="12">
        <f>'[1]Nota II.2.5.g'!C27</f>
        <v>0</v>
      </c>
      <c r="D648" s="12">
        <f>'[1]Nota II.2.5.g'!D27</f>
        <v>6450</v>
      </c>
      <c r="E648" s="12">
        <f>'[1]Nota II.2.5.g'!E27</f>
        <v>0</v>
      </c>
      <c r="F648" s="11">
        <f>'[1]Nota II.2.5.g'!F27</f>
        <v>82560</v>
      </c>
    </row>
    <row r="649" spans="1:6" x14ac:dyDescent="0.25">
      <c r="A649" s="677" t="s">
        <v>20</v>
      </c>
      <c r="B649" s="678"/>
      <c r="C649" s="12">
        <f>'[1]Nota II.2.5.g'!C28</f>
        <v>0</v>
      </c>
      <c r="D649" s="12">
        <f>'[1]Nota II.2.5.g'!D28</f>
        <v>6192</v>
      </c>
      <c r="E649" s="12">
        <f>'[1]Nota II.2.5.g'!E28</f>
        <v>0</v>
      </c>
      <c r="F649" s="11">
        <f>'[1]Nota II.2.5.g'!F28</f>
        <v>84495</v>
      </c>
    </row>
    <row r="650" spans="1:6" x14ac:dyDescent="0.25">
      <c r="A650" s="677" t="s">
        <v>19</v>
      </c>
      <c r="B650" s="678"/>
      <c r="C650" s="12">
        <f>'[1]Nota II.2.5.g'!C29</f>
        <v>0</v>
      </c>
      <c r="D650" s="12">
        <f>'[1]Nota II.2.5.g'!D29</f>
        <v>0</v>
      </c>
      <c r="E650" s="12">
        <f>'[1]Nota II.2.5.g'!E29</f>
        <v>0</v>
      </c>
      <c r="F650" s="11">
        <f>'[1]Nota II.2.5.g'!F29</f>
        <v>0</v>
      </c>
    </row>
    <row r="651" spans="1:6" x14ac:dyDescent="0.25">
      <c r="A651" s="677" t="s">
        <v>18</v>
      </c>
      <c r="B651" s="678"/>
      <c r="C651" s="12">
        <f>'[1]Nota II.2.5.g'!C30</f>
        <v>12103446.48</v>
      </c>
      <c r="D651" s="12">
        <f>'[1]Nota II.2.5.g'!D30</f>
        <v>0</v>
      </c>
      <c r="E651" s="12">
        <f>'[1]Nota II.2.5.g'!E30</f>
        <v>1865578.79</v>
      </c>
      <c r="F651" s="11">
        <f>'[1]Nota II.2.5.g'!F30</f>
        <v>0</v>
      </c>
    </row>
    <row r="652" spans="1:6" x14ac:dyDescent="0.25">
      <c r="A652" s="677" t="s">
        <v>17</v>
      </c>
      <c r="B652" s="678"/>
      <c r="C652" s="12">
        <f>'[1]Nota II.2.5.g'!C31</f>
        <v>11250000</v>
      </c>
      <c r="D652" s="12">
        <f>'[1]Nota II.2.5.g'!D31</f>
        <v>0</v>
      </c>
      <c r="E652" s="12">
        <f>'[1]Nota II.2.5.g'!E31</f>
        <v>2422816.12</v>
      </c>
      <c r="F652" s="11">
        <f>'[1]Nota II.2.5.g'!F31</f>
        <v>0</v>
      </c>
    </row>
    <row r="653" spans="1:6" x14ac:dyDescent="0.25">
      <c r="A653" s="677" t="s">
        <v>16</v>
      </c>
      <c r="B653" s="678"/>
      <c r="C653" s="12">
        <f>'[1]Nota II.2.5.g'!C32</f>
        <v>0</v>
      </c>
      <c r="D653" s="12">
        <f>'[1]Nota II.2.5.g'!D32</f>
        <v>27406.05</v>
      </c>
      <c r="E653" s="12">
        <f>'[1]Nota II.2.5.g'!E32</f>
        <v>27011786.91</v>
      </c>
      <c r="F653" s="11">
        <f>'[1]Nota II.2.5.g'!F32</f>
        <v>69233.009999999995</v>
      </c>
    </row>
    <row r="654" spans="1:6" x14ac:dyDescent="0.25">
      <c r="A654" s="677" t="s">
        <v>15</v>
      </c>
      <c r="B654" s="678"/>
      <c r="C654" s="12">
        <f>'[1]Nota II.2.5.g'!C33</f>
        <v>0</v>
      </c>
      <c r="D654" s="12">
        <f>'[1]Nota II.2.5.g'!D33</f>
        <v>0</v>
      </c>
      <c r="E654" s="12">
        <f>'[1]Nota II.2.5.g'!E33</f>
        <v>0</v>
      </c>
      <c r="F654" s="11">
        <f>'[1]Nota II.2.5.g'!F33</f>
        <v>16088.15</v>
      </c>
    </row>
    <row r="655" spans="1:6" x14ac:dyDescent="0.25">
      <c r="A655" s="679" t="s">
        <v>14</v>
      </c>
      <c r="B655" s="680"/>
      <c r="C655" s="12">
        <f>'[1]Nota II.2.5.g'!C34</f>
        <v>101.26</v>
      </c>
      <c r="D655" s="12">
        <f>'[1]Nota II.2.5.g'!D34</f>
        <v>154120.4</v>
      </c>
      <c r="E655" s="12">
        <f>'[1]Nota II.2.5.g'!E34</f>
        <v>1477446</v>
      </c>
      <c r="F655" s="11">
        <f>'[1]Nota II.2.5.g'!F34</f>
        <v>3469549.37</v>
      </c>
    </row>
    <row r="656" spans="1:6" ht="13.5" thickBot="1" x14ac:dyDescent="0.3">
      <c r="A656" s="681" t="s">
        <v>13</v>
      </c>
      <c r="B656" s="682"/>
      <c r="C656" s="12">
        <f>'[1]Nota II.2.5.g'!C35</f>
        <v>6599.34</v>
      </c>
      <c r="D656" s="12">
        <f>'[1]Nota II.2.5.g'!D35</f>
        <v>10418.91</v>
      </c>
      <c r="E656" s="12">
        <f>'[1]Nota II.2.5.g'!E35</f>
        <v>68361154.099999994</v>
      </c>
      <c r="F656" s="11">
        <f>'[1]Nota II.2.5.g'!F35</f>
        <v>96979.1</v>
      </c>
    </row>
    <row r="657" spans="1:6" ht="13.5" thickBot="1" x14ac:dyDescent="0.3">
      <c r="A657" s="683" t="s">
        <v>12</v>
      </c>
      <c r="B657" s="684"/>
      <c r="C657" s="10">
        <f>C632+C655+C656</f>
        <v>24628997.800000004</v>
      </c>
      <c r="D657" s="10">
        <f>D632+D655+D656</f>
        <v>25882771.539999999</v>
      </c>
      <c r="E657" s="10">
        <f>E632+E655+E656</f>
        <v>281550635.85000002</v>
      </c>
      <c r="F657" s="9">
        <f>F632+F655+F656</f>
        <v>907682512.17000008</v>
      </c>
    </row>
    <row r="660" spans="1:6" s="338" customFormat="1" ht="30" customHeight="1" x14ac:dyDescent="0.25">
      <c r="A660" s="360" t="s">
        <v>11</v>
      </c>
      <c r="B660" s="360"/>
      <c r="C660" s="360"/>
      <c r="D660" s="360"/>
      <c r="E660" s="685"/>
      <c r="F660" s="685"/>
    </row>
    <row r="661" spans="1:6" s="338" customFormat="1" ht="15" x14ac:dyDescent="0.25"/>
    <row r="662" spans="1:6" s="338" customFormat="1" ht="15" x14ac:dyDescent="0.25">
      <c r="A662" s="686" t="s">
        <v>390</v>
      </c>
      <c r="B662" s="686"/>
      <c r="C662" s="686"/>
      <c r="D662" s="686"/>
    </row>
    <row r="663" spans="1:6" ht="13.5" thickBot="1" x14ac:dyDescent="0.3"/>
    <row r="664" spans="1:6" ht="51.75" thickBot="1" x14ac:dyDescent="0.3">
      <c r="A664" s="565" t="s">
        <v>10</v>
      </c>
      <c r="B664" s="687"/>
      <c r="C664" s="8" t="s">
        <v>9</v>
      </c>
      <c r="D664" s="8" t="s">
        <v>8</v>
      </c>
    </row>
    <row r="665" spans="1:6" ht="13.5" thickBot="1" x14ac:dyDescent="0.3">
      <c r="A665" s="567" t="s">
        <v>7</v>
      </c>
      <c r="B665" s="688"/>
      <c r="C665" s="7">
        <f>'[1]Nota II.3.1'!C17</f>
        <v>8904</v>
      </c>
      <c r="D665" s="6">
        <f>'[1]Nota II.3.1'!D17</f>
        <v>9048</v>
      </c>
    </row>
    <row r="668" spans="1:6" s="338" customFormat="1" ht="15" x14ac:dyDescent="0.25">
      <c r="A668" s="336" t="s">
        <v>6</v>
      </c>
      <c r="B668" s="337"/>
      <c r="C668" s="337"/>
      <c r="D668" s="337"/>
      <c r="E668" s="337"/>
    </row>
    <row r="669" spans="1:6" s="338" customFormat="1" ht="15" x14ac:dyDescent="0.25">
      <c r="B669" s="339"/>
      <c r="C669" s="339"/>
    </row>
    <row r="670" spans="1:6" s="338" customFormat="1" ht="15" x14ac:dyDescent="0.25">
      <c r="A670" s="338" t="s">
        <v>5</v>
      </c>
      <c r="B670" s="339"/>
      <c r="C670" s="339"/>
    </row>
    <row r="671" spans="1:6" s="338" customFormat="1" ht="15" x14ac:dyDescent="0.25">
      <c r="A671" s="340"/>
    </row>
    <row r="672" spans="1:6" s="338" customFormat="1" ht="15" x14ac:dyDescent="0.25">
      <c r="A672" s="340"/>
    </row>
    <row r="673" spans="1:7" s="338" customFormat="1" ht="15" x14ac:dyDescent="0.25">
      <c r="A673" s="336" t="s">
        <v>4</v>
      </c>
      <c r="B673" s="341"/>
      <c r="C673" s="341"/>
      <c r="D673" s="341"/>
      <c r="E673" s="341"/>
    </row>
    <row r="674" spans="1:7" s="338" customFormat="1" ht="15" x14ac:dyDescent="0.25">
      <c r="B674" s="339"/>
      <c r="C674" s="339"/>
    </row>
    <row r="675" spans="1:7" s="338" customFormat="1" ht="15" x14ac:dyDescent="0.25">
      <c r="A675" s="338" t="s">
        <v>3</v>
      </c>
    </row>
    <row r="676" spans="1:7" s="338" customFormat="1" ht="15" x14ac:dyDescent="0.25"/>
    <row r="677" spans="1:7" s="338" customFormat="1" ht="15" x14ac:dyDescent="0.25"/>
    <row r="678" spans="1:7" s="338" customFormat="1" ht="15" x14ac:dyDescent="0.25"/>
    <row r="679" spans="1:7" s="338" customFormat="1" ht="15" x14ac:dyDescent="0.25"/>
    <row r="680" spans="1:7" s="338" customFormat="1" ht="15" x14ac:dyDescent="0.25"/>
    <row r="681" spans="1:7" s="338" customFormat="1" ht="15" x14ac:dyDescent="0.25"/>
    <row r="682" spans="1:7" s="338" customFormat="1" ht="15" x14ac:dyDescent="0.25"/>
    <row r="683" spans="1:7" s="338" customFormat="1" ht="15" x14ac:dyDescent="0.25"/>
    <row r="684" spans="1:7" s="338" customFormat="1" ht="15" x14ac:dyDescent="0.25">
      <c r="A684" s="342"/>
      <c r="B684" s="342"/>
      <c r="C684" s="689"/>
      <c r="D684" s="690"/>
      <c r="E684" s="342"/>
      <c r="F684" s="342"/>
    </row>
    <row r="685" spans="1:7" s="338" customFormat="1" ht="15" x14ac:dyDescent="0.25">
      <c r="A685" s="335" t="s">
        <v>388</v>
      </c>
      <c r="B685" s="343"/>
      <c r="C685" s="691">
        <v>44693</v>
      </c>
      <c r="D685" s="691"/>
      <c r="E685" s="343"/>
      <c r="F685" s="676" t="s">
        <v>389</v>
      </c>
      <c r="G685" s="676"/>
    </row>
    <row r="686" spans="1:7" s="338" customFormat="1" ht="15" x14ac:dyDescent="0.25">
      <c r="A686" s="343" t="s">
        <v>2</v>
      </c>
      <c r="B686" s="344"/>
      <c r="C686" s="676" t="s">
        <v>1</v>
      </c>
      <c r="D686" s="441"/>
      <c r="E686" s="343"/>
      <c r="F686" s="676" t="s">
        <v>0</v>
      </c>
      <c r="G686" s="676"/>
    </row>
  </sheetData>
  <mergeCells count="459">
    <mergeCell ref="A598:D598"/>
    <mergeCell ref="A643:B643"/>
    <mergeCell ref="A644:B644"/>
    <mergeCell ref="A614:D614"/>
    <mergeCell ref="A615:D615"/>
    <mergeCell ref="A616:D616"/>
    <mergeCell ref="A617:D617"/>
    <mergeCell ref="A633:B633"/>
    <mergeCell ref="A634:B634"/>
    <mergeCell ref="A605:D605"/>
    <mergeCell ref="A606:D606"/>
    <mergeCell ref="A609:C609"/>
    <mergeCell ref="A611:D611"/>
    <mergeCell ref="A612:D612"/>
    <mergeCell ref="A613:D613"/>
    <mergeCell ref="A641:B641"/>
    <mergeCell ref="A630:B631"/>
    <mergeCell ref="C630:F630"/>
    <mergeCell ref="A632:B632"/>
    <mergeCell ref="A600:D600"/>
    <mergeCell ref="A601:D601"/>
    <mergeCell ref="A602:D602"/>
    <mergeCell ref="A635:B635"/>
    <mergeCell ref="A636:B636"/>
    <mergeCell ref="E283:I283"/>
    <mergeCell ref="A279:B279"/>
    <mergeCell ref="A280:B280"/>
    <mergeCell ref="A281:B281"/>
    <mergeCell ref="A594:D594"/>
    <mergeCell ref="A595:D595"/>
    <mergeCell ref="A596:D596"/>
    <mergeCell ref="A597:D597"/>
    <mergeCell ref="A582:D582"/>
    <mergeCell ref="A583:D583"/>
    <mergeCell ref="A584:D584"/>
    <mergeCell ref="A585:D585"/>
    <mergeCell ref="A586:D586"/>
    <mergeCell ref="A593:D593"/>
    <mergeCell ref="A297:B297"/>
    <mergeCell ref="A577:D577"/>
    <mergeCell ref="A578:D578"/>
    <mergeCell ref="A579:D579"/>
    <mergeCell ref="A580:D580"/>
    <mergeCell ref="A570:D570"/>
    <mergeCell ref="A572:D572"/>
    <mergeCell ref="A573:D573"/>
    <mergeCell ref="A574:D574"/>
    <mergeCell ref="A603:D603"/>
    <mergeCell ref="A604:D604"/>
    <mergeCell ref="A622:D622"/>
    <mergeCell ref="A628:F628"/>
    <mergeCell ref="A642:B642"/>
    <mergeCell ref="A621:D621"/>
    <mergeCell ref="A618:D618"/>
    <mergeCell ref="A619:D619"/>
    <mergeCell ref="A620:D620"/>
    <mergeCell ref="A637:B637"/>
    <mergeCell ref="A638:B638"/>
    <mergeCell ref="A639:B639"/>
    <mergeCell ref="A640:B640"/>
    <mergeCell ref="A191:B191"/>
    <mergeCell ref="A192:B192"/>
    <mergeCell ref="A193:B193"/>
    <mergeCell ref="A228:C228"/>
    <mergeCell ref="A229:C229"/>
    <mergeCell ref="A230:C230"/>
    <mergeCell ref="A231:C231"/>
    <mergeCell ref="A276:B276"/>
    <mergeCell ref="A277:B277"/>
    <mergeCell ref="A253:F253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74:B274"/>
    <mergeCell ref="A235:C235"/>
    <mergeCell ref="A237:B237"/>
    <mergeCell ref="A273:B273"/>
    <mergeCell ref="A196:B196"/>
    <mergeCell ref="E282:I282"/>
    <mergeCell ref="E274:I274"/>
    <mergeCell ref="E275:I275"/>
    <mergeCell ref="E276:I276"/>
    <mergeCell ref="E277:I277"/>
    <mergeCell ref="E278:I278"/>
    <mergeCell ref="E279:I279"/>
    <mergeCell ref="E280:I280"/>
    <mergeCell ref="E281:I281"/>
    <mergeCell ref="A282:B282"/>
    <mergeCell ref="A205:I205"/>
    <mergeCell ref="A207:D208"/>
    <mergeCell ref="E207:E208"/>
    <mergeCell ref="F207:H207"/>
    <mergeCell ref="I207:I208"/>
    <mergeCell ref="B209:D209"/>
    <mergeCell ref="B210:D210"/>
    <mergeCell ref="A197:B197"/>
    <mergeCell ref="A198:B198"/>
    <mergeCell ref="A199:B199"/>
    <mergeCell ref="E273:I273"/>
    <mergeCell ref="A278:B278"/>
    <mergeCell ref="C686:D686"/>
    <mergeCell ref="F686:G686"/>
    <mergeCell ref="A654:B65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5:B655"/>
    <mergeCell ref="A656:B656"/>
    <mergeCell ref="A657:B657"/>
    <mergeCell ref="A660:F660"/>
    <mergeCell ref="A662:D662"/>
    <mergeCell ref="A664:B664"/>
    <mergeCell ref="A665:B665"/>
    <mergeCell ref="C684:D684"/>
    <mergeCell ref="C685:D685"/>
    <mergeCell ref="F685:G685"/>
    <mergeCell ref="A550:D550"/>
    <mergeCell ref="A575:D575"/>
    <mergeCell ref="A576:D576"/>
    <mergeCell ref="A554:D554"/>
    <mergeCell ref="A555:D555"/>
    <mergeCell ref="A556:D556"/>
    <mergeCell ref="A557:D557"/>
    <mergeCell ref="A558:D558"/>
    <mergeCell ref="A559:D559"/>
    <mergeCell ref="A560:D560"/>
    <mergeCell ref="A561:D561"/>
    <mergeCell ref="A562:D562"/>
    <mergeCell ref="A563:D563"/>
    <mergeCell ref="A564:D564"/>
    <mergeCell ref="A565:D565"/>
    <mergeCell ref="A551:D551"/>
    <mergeCell ref="A552:D552"/>
    <mergeCell ref="A553:D553"/>
    <mergeCell ref="A523:D523"/>
    <mergeCell ref="A524:D524"/>
    <mergeCell ref="A527:D527"/>
    <mergeCell ref="A529:B529"/>
    <mergeCell ref="C529:C530"/>
    <mergeCell ref="D529:D530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6:C546"/>
    <mergeCell ref="A548:D548"/>
    <mergeCell ref="A549:D549"/>
    <mergeCell ref="A522:D522"/>
    <mergeCell ref="A515:C515"/>
    <mergeCell ref="A493:D493"/>
    <mergeCell ref="A494:D494"/>
    <mergeCell ref="A495:D495"/>
    <mergeCell ref="A496:D496"/>
    <mergeCell ref="A497:D497"/>
    <mergeCell ref="A498:D498"/>
    <mergeCell ref="A499:D499"/>
    <mergeCell ref="A500:D500"/>
    <mergeCell ref="A501:D501"/>
    <mergeCell ref="A502:D502"/>
    <mergeCell ref="A503:D503"/>
    <mergeCell ref="A504:D504"/>
    <mergeCell ref="A505:D505"/>
    <mergeCell ref="A506:D506"/>
    <mergeCell ref="A507:D507"/>
    <mergeCell ref="A508:D508"/>
    <mergeCell ref="A509:D509"/>
    <mergeCell ref="A510:D510"/>
    <mergeCell ref="A511:D511"/>
    <mergeCell ref="A518:D518"/>
    <mergeCell ref="A519:D519"/>
    <mergeCell ref="A492:D492"/>
    <mergeCell ref="A481:D481"/>
    <mergeCell ref="A482:D482"/>
    <mergeCell ref="A483:D483"/>
    <mergeCell ref="A484:D484"/>
    <mergeCell ref="A485:D485"/>
    <mergeCell ref="A486:D486"/>
    <mergeCell ref="A520:D520"/>
    <mergeCell ref="A521:D521"/>
    <mergeCell ref="A453:C453"/>
    <mergeCell ref="A454:C454"/>
    <mergeCell ref="A455:C455"/>
    <mergeCell ref="A456:C456"/>
    <mergeCell ref="A457:C457"/>
    <mergeCell ref="A458:C458"/>
    <mergeCell ref="A489:D489"/>
    <mergeCell ref="A490:D490"/>
    <mergeCell ref="A491:D491"/>
    <mergeCell ref="A364:E364"/>
    <mergeCell ref="A366:B366"/>
    <mergeCell ref="A367:B367"/>
    <mergeCell ref="A372:E372"/>
    <mergeCell ref="A407:B407"/>
    <mergeCell ref="A408:B408"/>
    <mergeCell ref="A409:B409"/>
    <mergeCell ref="A443:D443"/>
    <mergeCell ref="A444:C444"/>
    <mergeCell ref="A435:B435"/>
    <mergeCell ref="A436:B436"/>
    <mergeCell ref="A433:F433"/>
    <mergeCell ref="A416:B416"/>
    <mergeCell ref="A417:B417"/>
    <mergeCell ref="A410:B410"/>
    <mergeCell ref="A411:B411"/>
    <mergeCell ref="A412:B412"/>
    <mergeCell ref="A413:B413"/>
    <mergeCell ref="A414:B414"/>
    <mergeCell ref="A415:B415"/>
    <mergeCell ref="A418:B418"/>
    <mergeCell ref="A421:E421"/>
    <mergeCell ref="B426:E426"/>
    <mergeCell ref="C427:E427"/>
    <mergeCell ref="A327:B327"/>
    <mergeCell ref="A328:B328"/>
    <mergeCell ref="A377:I377"/>
    <mergeCell ref="A379:I379"/>
    <mergeCell ref="A381:A382"/>
    <mergeCell ref="B381:D381"/>
    <mergeCell ref="F381:H38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7:D357"/>
    <mergeCell ref="A359:B359"/>
    <mergeCell ref="A360:B360"/>
    <mergeCell ref="A361:B361"/>
    <mergeCell ref="G305:H305"/>
    <mergeCell ref="A306:B306"/>
    <mergeCell ref="G306:H306"/>
    <mergeCell ref="A307:B307"/>
    <mergeCell ref="G307:H307"/>
    <mergeCell ref="A338:E338"/>
    <mergeCell ref="A340:B340"/>
    <mergeCell ref="A341:B341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20:B320"/>
    <mergeCell ref="A321:B321"/>
    <mergeCell ref="A322:B322"/>
    <mergeCell ref="A323:B323"/>
    <mergeCell ref="A324:B324"/>
    <mergeCell ref="A325:B325"/>
    <mergeCell ref="A326:B326"/>
    <mergeCell ref="A292:B292"/>
    <mergeCell ref="A293:B293"/>
    <mergeCell ref="A294:B294"/>
    <mergeCell ref="A299:B299"/>
    <mergeCell ref="A303:C303"/>
    <mergeCell ref="A298:B298"/>
    <mergeCell ref="A314:B314"/>
    <mergeCell ref="A315:B315"/>
    <mergeCell ref="A316:B316"/>
    <mergeCell ref="A305:B305"/>
    <mergeCell ref="A295:B295"/>
    <mergeCell ref="A296:B296"/>
    <mergeCell ref="A240:B240"/>
    <mergeCell ref="A241:B241"/>
    <mergeCell ref="A242:B242"/>
    <mergeCell ref="A243:B243"/>
    <mergeCell ref="A244:B244"/>
    <mergeCell ref="A245:B245"/>
    <mergeCell ref="A238:B238"/>
    <mergeCell ref="A239:B239"/>
    <mergeCell ref="A275:B275"/>
    <mergeCell ref="A258:E258"/>
    <mergeCell ref="A271:I271"/>
    <mergeCell ref="A246:B246"/>
    <mergeCell ref="A247:B247"/>
    <mergeCell ref="A248:B248"/>
    <mergeCell ref="A249:B249"/>
    <mergeCell ref="A250:B250"/>
    <mergeCell ref="A283:B283"/>
    <mergeCell ref="A286:D286"/>
    <mergeCell ref="A288:B288"/>
    <mergeCell ref="A289:B289"/>
    <mergeCell ref="A290:B290"/>
    <mergeCell ref="A291:B291"/>
    <mergeCell ref="B211:D211"/>
    <mergeCell ref="B212:D212"/>
    <mergeCell ref="B213:D213"/>
    <mergeCell ref="A214:D214"/>
    <mergeCell ref="A218:G218"/>
    <mergeCell ref="A172:I172"/>
    <mergeCell ref="A171:I171"/>
    <mergeCell ref="A180:B180"/>
    <mergeCell ref="A181:B181"/>
    <mergeCell ref="A200:B200"/>
    <mergeCell ref="A175:B175"/>
    <mergeCell ref="A176:B176"/>
    <mergeCell ref="A177:B177"/>
    <mergeCell ref="A194:B194"/>
    <mergeCell ref="A195:B195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78:B178"/>
    <mergeCell ref="A179:B179"/>
    <mergeCell ref="A156:B156"/>
    <mergeCell ref="A167:B167"/>
    <mergeCell ref="A168:B168"/>
    <mergeCell ref="A174:B174"/>
    <mergeCell ref="A161:B161"/>
    <mergeCell ref="A162:B162"/>
    <mergeCell ref="A159:B159"/>
    <mergeCell ref="A160:B160"/>
    <mergeCell ref="A169:I169"/>
    <mergeCell ref="G109:I109"/>
    <mergeCell ref="A117:C117"/>
    <mergeCell ref="A173:B173"/>
    <mergeCell ref="A143:B143"/>
    <mergeCell ref="A144:B144"/>
    <mergeCell ref="A163:B163"/>
    <mergeCell ref="A164:B164"/>
    <mergeCell ref="A165:B165"/>
    <mergeCell ref="A166:B166"/>
    <mergeCell ref="A132:B132"/>
    <mergeCell ref="A146:B146"/>
    <mergeCell ref="A147:B147"/>
    <mergeCell ref="A148:B148"/>
    <mergeCell ref="A133:B133"/>
    <mergeCell ref="A134:B134"/>
    <mergeCell ref="A135:B135"/>
    <mergeCell ref="A140:I140"/>
    <mergeCell ref="A142:B142"/>
    <mergeCell ref="B109:F109"/>
    <mergeCell ref="A152:B152"/>
    <mergeCell ref="A153:B153"/>
    <mergeCell ref="A127:C127"/>
    <mergeCell ref="A128:B128"/>
    <mergeCell ref="A129:B129"/>
    <mergeCell ref="A130:B130"/>
    <mergeCell ref="A131:B131"/>
    <mergeCell ref="A154:B154"/>
    <mergeCell ref="A155:B155"/>
    <mergeCell ref="A157:B157"/>
    <mergeCell ref="A158:B158"/>
    <mergeCell ref="A145:B145"/>
    <mergeCell ref="A149:B149"/>
    <mergeCell ref="A150:B150"/>
    <mergeCell ref="A151:B151"/>
    <mergeCell ref="A118:C118"/>
    <mergeCell ref="A126:D126"/>
    <mergeCell ref="A69:B69"/>
    <mergeCell ref="A76:E76"/>
    <mergeCell ref="A102:C102"/>
    <mergeCell ref="A107:G107"/>
    <mergeCell ref="A108:C108"/>
    <mergeCell ref="A94:E94"/>
    <mergeCell ref="A101:G101"/>
    <mergeCell ref="A109:A110"/>
    <mergeCell ref="A66:B66"/>
    <mergeCell ref="A67:C67"/>
    <mergeCell ref="A68:B68"/>
    <mergeCell ref="A56:B56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60:B60"/>
    <mergeCell ref="A61:B61"/>
    <mergeCell ref="A62:C62"/>
    <mergeCell ref="A63:B63"/>
    <mergeCell ref="A64:B64"/>
    <mergeCell ref="A65:B65"/>
    <mergeCell ref="A51:B51"/>
    <mergeCell ref="A52:B52"/>
    <mergeCell ref="A53:C53"/>
    <mergeCell ref="A54:B54"/>
    <mergeCell ref="A55:B55"/>
    <mergeCell ref="E6:E7"/>
    <mergeCell ref="F6:F7"/>
    <mergeCell ref="A33:I33"/>
    <mergeCell ref="A44:C44"/>
    <mergeCell ref="A41:C43"/>
    <mergeCell ref="G6:G7"/>
    <mergeCell ref="H6:H7"/>
    <mergeCell ref="I6:I7"/>
    <mergeCell ref="A8:I8"/>
    <mergeCell ref="A18:I18"/>
    <mergeCell ref="D2:E2"/>
    <mergeCell ref="A3:I3"/>
    <mergeCell ref="A4:I4"/>
    <mergeCell ref="B5:G5"/>
    <mergeCell ref="A6:A7"/>
    <mergeCell ref="B6:B7"/>
    <mergeCell ref="C6:C7"/>
    <mergeCell ref="D6:D7"/>
    <mergeCell ref="A28:I28"/>
    <mergeCell ref="A599:D599"/>
    <mergeCell ref="A403:C403"/>
    <mergeCell ref="A517:D517"/>
    <mergeCell ref="A581:D581"/>
    <mergeCell ref="A460:C460"/>
    <mergeCell ref="A461:C461"/>
    <mergeCell ref="A462:C462"/>
    <mergeCell ref="A463:C463"/>
    <mergeCell ref="A451:C451"/>
    <mergeCell ref="A452:C452"/>
    <mergeCell ref="A405:B405"/>
    <mergeCell ref="A406:B406"/>
    <mergeCell ref="A480:D480"/>
    <mergeCell ref="A472:C472"/>
    <mergeCell ref="A474:D474"/>
    <mergeCell ref="A466:I466"/>
    <mergeCell ref="A487:D487"/>
    <mergeCell ref="A488:D488"/>
    <mergeCell ref="A475:D475"/>
    <mergeCell ref="A476:D476"/>
    <mergeCell ref="A477:D477"/>
    <mergeCell ref="A478:D478"/>
    <mergeCell ref="A479:D479"/>
    <mergeCell ref="A459:C459"/>
  </mergeCells>
  <pageMargins left="0.11811023622047245" right="0.11811023622047245" top="0.74803149606299213" bottom="0.74803149606299213" header="0.31496062992125984" footer="0.31496062992125984"/>
  <pageSetup paperSize="9" scale="85" firstPageNumber="14" orientation="landscape" useFirstPageNumber="1" r:id="rId1"/>
  <headerFooter>
    <oddHeader xml:space="preserve">&amp;C&amp;"-,Pogrubiony"Urząd m.st. Warszawy&amp;"-,Standardowy"
Informacja dodatkowa do sprawozdania finansowego za rok obrotowy zakończony 31 grudnia 2021 r.
II. Dodatkowe informacje i objaśnienia
Korekta 1
</oddHeader>
    <oddFooter>&amp;R&amp;P</oddFooter>
  </headerFooter>
  <rowBreaks count="20" manualBreakCount="20">
    <brk id="35" max="16383" man="1"/>
    <brk id="73" max="16383" man="1"/>
    <brk id="98" max="16383" man="1"/>
    <brk id="122" max="16383" man="1"/>
    <brk id="137" max="16383" man="1"/>
    <brk id="169" max="16383" man="1"/>
    <brk id="232" max="16383" man="1"/>
    <brk id="268" max="16383" man="1"/>
    <brk id="299" max="16383" man="1"/>
    <brk id="335" max="16383" man="1"/>
    <brk id="374" max="16383" man="1"/>
    <brk id="400" max="16383" man="1"/>
    <brk id="435" max="16383" man="1"/>
    <brk id="468" max="16383" man="1"/>
    <brk id="512" max="16383" man="1"/>
    <brk id="543" max="16383" man="1"/>
    <brk id="567" max="16383" man="1"/>
    <brk id="588" max="16383" man="1"/>
    <brk id="625" max="16383" man="1"/>
    <brk id="6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II.Dodatk_info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sprawozdania finansowego Urzędu m.st. Warszawy 2021</dc:title>
  <dc:creator>Czapska Agata</dc:creator>
  <cp:lastModifiedBy>Czapska Agata</cp:lastModifiedBy>
  <dcterms:created xsi:type="dcterms:W3CDTF">2022-06-07T09:20:05Z</dcterms:created>
  <dcterms:modified xsi:type="dcterms:W3CDTF">2022-06-07T11:33:21Z</dcterms:modified>
</cp:coreProperties>
</file>